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3.xml" ContentType="application/vnd.openxmlformats-officedocument.drawingml.chartshapes+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4.xml" ContentType="application/vnd.openxmlformats-officedocument.drawingml.chartshapes+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francisco.pesante\Documents\2017\01_programas\www.estadisticas.pr\turismo\"/>
    </mc:Choice>
  </mc:AlternateContent>
  <bookViews>
    <workbookView xWindow="0" yWindow="0" windowWidth="23040" windowHeight="8832" firstSheet="1" activeTab="1"/>
  </bookViews>
  <sheets>
    <sheet name="CODE OCTUBRE-2016 " sheetId="7" r:id="rId1"/>
    <sheet name="OCTOBER-16" sheetId="1" r:id="rId2"/>
    <sheet name="OCTOBER-16 Summary" sheetId="2" r:id="rId3"/>
    <sheet name="Top 20 US OCTOBER-16" sheetId="3" r:id="rId4"/>
    <sheet name="GRAPHS OCTOBER 2016" sheetId="4" r:id="rId5"/>
    <sheet name="Contact" sheetId="5" r:id="rId6"/>
  </sheets>
  <externalReferences>
    <externalReference r:id="rId7"/>
    <externalReference r:id="rId8"/>
    <externalReference r:id="rId9"/>
    <externalReference r:id="rId10"/>
  </externalReferences>
  <definedNames>
    <definedName name="_xlcn.WorksheetConnection_GRAPHSBC4BD161" localSheetId="5" hidden="1">#REF!</definedName>
    <definedName name="_xlcn.WorksheetConnection_GRAPHSBC4BD161" localSheetId="4" hidden="1">'GRAPHS OCTOBER 2016'!$AT$4:$AU$16</definedName>
    <definedName name="_xlcn.WorksheetConnection_GRAPHSBC4BD161" hidden="1">#REF!</definedName>
    <definedName name="_xlnm.Print_Area" localSheetId="5">Contact!$A$1:$M$28</definedName>
    <definedName name="_xlnm.Print_Area" localSheetId="1">'OCTOBER-16'!$A$1:$S$229</definedName>
    <definedName name="_xlnm.Print_Area" localSheetId="3">'Top 20 US OCTOBER-16'!$A$1:$U$30</definedName>
    <definedName name="_xlnm.Print_Titles" localSheetId="1">'OCTOBER-16'!$1:$3</definedName>
  </definedNames>
  <calcPr calcId="152511"/>
</workbook>
</file>

<file path=xl/calcChain.xml><?xml version="1.0" encoding="utf-8"?>
<calcChain xmlns="http://schemas.openxmlformats.org/spreadsheetml/2006/main">
  <c r="C213" i="1" l="1"/>
  <c r="C223" i="1" l="1"/>
  <c r="C221" i="1"/>
  <c r="C219" i="1"/>
  <c r="C211" i="1"/>
  <c r="C212" i="1"/>
  <c r="C214" i="1"/>
  <c r="C215" i="1"/>
  <c r="C216" i="1"/>
  <c r="C217" i="1"/>
  <c r="C210" i="1"/>
  <c r="C201" i="1"/>
  <c r="C202" i="1"/>
  <c r="C203" i="1"/>
  <c r="C204" i="1"/>
  <c r="C205" i="1"/>
  <c r="C206" i="1"/>
  <c r="C207" i="1"/>
  <c r="C200" i="1"/>
  <c r="C184" i="1"/>
  <c r="C185" i="1"/>
  <c r="C186" i="1"/>
  <c r="C187" i="1"/>
  <c r="C188" i="1"/>
  <c r="C189" i="1"/>
  <c r="C190" i="1"/>
  <c r="C191" i="1"/>
  <c r="C192" i="1"/>
  <c r="C193" i="1"/>
  <c r="C194" i="1"/>
  <c r="C195" i="1"/>
  <c r="C196" i="1"/>
  <c r="C197" i="1"/>
  <c r="C183" i="1"/>
  <c r="C170" i="1"/>
  <c r="C171" i="1"/>
  <c r="C172" i="1"/>
  <c r="C173" i="1"/>
  <c r="C174" i="1"/>
  <c r="C175" i="1"/>
  <c r="C176" i="1"/>
  <c r="C177" i="1"/>
  <c r="C178" i="1"/>
  <c r="C179" i="1"/>
  <c r="C180" i="1"/>
  <c r="C181" i="1"/>
  <c r="C169" i="1"/>
  <c r="C164" i="1"/>
  <c r="C165" i="1"/>
  <c r="C166" i="1"/>
  <c r="C167" i="1"/>
  <c r="C163" i="1"/>
  <c r="C160" i="1"/>
  <c r="C161" i="1"/>
  <c r="C159" i="1"/>
  <c r="C156" i="1"/>
  <c r="C155" i="1"/>
  <c r="C140" i="1"/>
  <c r="C141" i="1"/>
  <c r="C142" i="1"/>
  <c r="C143" i="1"/>
  <c r="C144" i="1"/>
  <c r="C145" i="1"/>
  <c r="C146" i="1"/>
  <c r="C147" i="1"/>
  <c r="C148" i="1"/>
  <c r="C149" i="1"/>
  <c r="C150" i="1"/>
  <c r="C151" i="1"/>
  <c r="C152" i="1"/>
  <c r="C139" i="1"/>
  <c r="C130" i="1"/>
  <c r="C131" i="1"/>
  <c r="C132" i="1"/>
  <c r="C133" i="1"/>
  <c r="C134" i="1"/>
  <c r="C135" i="1"/>
  <c r="C136" i="1"/>
  <c r="C129" i="1"/>
  <c r="C126" i="1"/>
  <c r="C120" i="1"/>
  <c r="C121" i="1"/>
  <c r="C122" i="1"/>
  <c r="C119" i="1"/>
  <c r="C111" i="1"/>
  <c r="C112" i="1"/>
  <c r="C113" i="1"/>
  <c r="C114" i="1"/>
  <c r="C115" i="1"/>
  <c r="C116" i="1"/>
  <c r="C117" i="1"/>
  <c r="C110" i="1"/>
  <c r="C104" i="1"/>
  <c r="C105" i="1"/>
  <c r="C106" i="1"/>
  <c r="C107" i="1"/>
  <c r="C108" i="1"/>
  <c r="C103"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74" i="1"/>
  <c r="C69" i="1"/>
  <c r="C67" i="1"/>
  <c r="C66" i="1"/>
  <c r="C45" i="1"/>
  <c r="C46" i="1"/>
  <c r="C47" i="1"/>
  <c r="C48" i="1"/>
  <c r="C49" i="1"/>
  <c r="C50" i="1"/>
  <c r="C51" i="1"/>
  <c r="C52" i="1"/>
  <c r="C53" i="1"/>
  <c r="C54" i="1"/>
  <c r="C55" i="1"/>
  <c r="C56" i="1"/>
  <c r="C57" i="1"/>
  <c r="C58" i="1"/>
  <c r="C59" i="1"/>
  <c r="C60" i="1"/>
  <c r="C61" i="1"/>
  <c r="C62" i="1"/>
  <c r="C63" i="1"/>
  <c r="C64" i="1"/>
  <c r="C44" i="1"/>
  <c r="C30" i="1"/>
  <c r="C31" i="1"/>
  <c r="C32" i="1"/>
  <c r="C33" i="1"/>
  <c r="C34" i="1"/>
  <c r="C35" i="1"/>
  <c r="C36" i="1"/>
  <c r="C37" i="1"/>
  <c r="C38" i="1"/>
  <c r="C39" i="1"/>
  <c r="C40" i="1"/>
  <c r="C41" i="1"/>
  <c r="C29" i="1"/>
  <c r="C11" i="1"/>
  <c r="C12" i="1"/>
  <c r="C13" i="1"/>
  <c r="C14" i="1"/>
  <c r="C15" i="1"/>
  <c r="C16" i="1"/>
  <c r="C17" i="1"/>
  <c r="C18" i="1"/>
  <c r="C19" i="1"/>
  <c r="C20" i="1"/>
  <c r="C21" i="1"/>
  <c r="C22" i="1"/>
  <c r="C23" i="1"/>
  <c r="C24" i="1"/>
  <c r="C25" i="1"/>
  <c r="C26" i="1"/>
  <c r="C10" i="1"/>
  <c r="C6" i="7" l="1"/>
  <c r="C7" i="7"/>
  <c r="C8" i="7"/>
  <c r="C9" i="7"/>
  <c r="C10" i="7"/>
  <c r="C11" i="7"/>
  <c r="C12" i="7"/>
  <c r="C13" i="7"/>
  <c r="C14" i="7"/>
  <c r="C15" i="7"/>
  <c r="C16" i="7"/>
  <c r="C17" i="7"/>
  <c r="C18" i="7"/>
  <c r="C19" i="7"/>
  <c r="C20" i="7"/>
  <c r="C21" i="7"/>
  <c r="C22" i="7"/>
  <c r="C23" i="7"/>
  <c r="C24" i="7"/>
  <c r="C25" i="7"/>
  <c r="C26" i="7"/>
  <c r="C27" i="7"/>
  <c r="C28" i="7"/>
  <c r="C29" i="7"/>
  <c r="C30" i="7"/>
  <c r="C31" i="7"/>
  <c r="C32" i="7"/>
  <c r="C33" i="7"/>
  <c r="C34" i="7"/>
  <c r="C35" i="7"/>
  <c r="C36" i="7"/>
  <c r="C37" i="7"/>
  <c r="C38" i="7"/>
  <c r="C39" i="7"/>
  <c r="C40" i="7"/>
  <c r="C41" i="7"/>
  <c r="C42" i="7"/>
  <c r="C43" i="7"/>
  <c r="C44" i="7"/>
  <c r="C45" i="7"/>
  <c r="C46" i="7"/>
  <c r="C47" i="7"/>
  <c r="C48" i="7"/>
  <c r="C49" i="7"/>
  <c r="C50" i="7"/>
  <c r="C51" i="7"/>
  <c r="C52" i="7"/>
  <c r="C53" i="7"/>
  <c r="C54" i="7"/>
  <c r="C55" i="7"/>
  <c r="C56" i="7"/>
  <c r="C57" i="7"/>
  <c r="C58" i="7"/>
  <c r="C61" i="7"/>
  <c r="C62" i="7"/>
  <c r="C63" i="7"/>
  <c r="C64" i="7"/>
  <c r="C65" i="7"/>
  <c r="C66" i="7"/>
  <c r="C67" i="7"/>
  <c r="C68" i="7"/>
  <c r="C69" i="7"/>
  <c r="C70" i="7"/>
  <c r="C71" i="7"/>
  <c r="C72" i="7"/>
  <c r="C73" i="7"/>
  <c r="C74" i="7"/>
  <c r="C75" i="7"/>
  <c r="C76" i="7"/>
  <c r="C77" i="7"/>
  <c r="C78" i="7"/>
  <c r="C80" i="7"/>
  <c r="C83" i="7"/>
  <c r="C84" i="7"/>
  <c r="C85" i="7"/>
  <c r="C86" i="7"/>
  <c r="C87" i="7"/>
  <c r="C88" i="7"/>
  <c r="C89" i="7"/>
  <c r="C90" i="7"/>
  <c r="C93" i="7"/>
  <c r="C94" i="7"/>
  <c r="C95" i="7"/>
  <c r="C96" i="7"/>
  <c r="C97" i="7"/>
  <c r="C98" i="7"/>
  <c r="C99" i="7"/>
  <c r="C100" i="7"/>
  <c r="C101" i="7"/>
  <c r="C102" i="7"/>
  <c r="C103" i="7"/>
  <c r="C104" i="7"/>
  <c r="C105" i="7"/>
  <c r="C106" i="7"/>
  <c r="C109" i="7"/>
  <c r="C110" i="7"/>
  <c r="C112" i="7"/>
  <c r="C113" i="7"/>
  <c r="C114" i="7"/>
  <c r="C115" i="7"/>
  <c r="C116" i="7"/>
  <c r="C117" i="7"/>
  <c r="C118" i="7"/>
  <c r="C119" i="7"/>
  <c r="C121" i="7"/>
  <c r="C122" i="7"/>
  <c r="C123" i="7"/>
  <c r="C124" i="7"/>
  <c r="C125" i="7"/>
  <c r="C126" i="7"/>
  <c r="C127" i="7"/>
  <c r="C128" i="7"/>
  <c r="C129" i="7"/>
  <c r="C130" i="7"/>
  <c r="C131" i="7"/>
  <c r="C132" i="7"/>
  <c r="C133" i="7"/>
  <c r="C134" i="7"/>
  <c r="C135" i="7"/>
  <c r="C136" i="7"/>
  <c r="C137" i="7"/>
  <c r="C138" i="7"/>
  <c r="C139" i="7"/>
  <c r="C140" i="7"/>
  <c r="C141" i="7"/>
  <c r="C142" i="7"/>
  <c r="C143" i="7"/>
  <c r="C144" i="7"/>
  <c r="C145" i="7"/>
  <c r="C146" i="7"/>
  <c r="C147" i="7"/>
  <c r="C148" i="7"/>
  <c r="C151" i="7"/>
  <c r="C152" i="7"/>
  <c r="C153" i="7"/>
  <c r="C154" i="7"/>
  <c r="C155" i="7"/>
  <c r="C156" i="7"/>
  <c r="C157" i="7"/>
  <c r="C158" i="7"/>
  <c r="C159" i="7"/>
  <c r="C160" i="7"/>
  <c r="C161" i="7"/>
  <c r="C162" i="7"/>
  <c r="C163" i="7"/>
  <c r="C164" i="7"/>
  <c r="C165" i="7"/>
  <c r="C166" i="7"/>
  <c r="C167" i="7"/>
  <c r="C168" i="7"/>
  <c r="C169" i="7"/>
  <c r="C170" i="7"/>
  <c r="C171" i="7"/>
  <c r="C172" i="7"/>
  <c r="C173" i="7"/>
  <c r="C174" i="7"/>
  <c r="C175" i="7"/>
  <c r="C176" i="7"/>
  <c r="C177" i="7"/>
  <c r="C178" i="7"/>
  <c r="C180" i="7"/>
  <c r="C181" i="7"/>
  <c r="C182" i="7"/>
  <c r="C183" i="7"/>
  <c r="C184" i="7"/>
  <c r="C185" i="7"/>
  <c r="C187" i="7"/>
  <c r="C188" i="7"/>
  <c r="C189" i="7"/>
  <c r="C190" i="7"/>
  <c r="C191" i="7"/>
  <c r="C192" i="7"/>
  <c r="C193" i="7"/>
  <c r="C194" i="7"/>
  <c r="C197" i="7"/>
  <c r="C198" i="7"/>
  <c r="C199" i="7"/>
  <c r="C200" i="7"/>
  <c r="C203" i="7"/>
  <c r="C204" i="7"/>
  <c r="C205" i="7"/>
  <c r="C206" i="7"/>
  <c r="C207" i="7"/>
  <c r="C208" i="7"/>
  <c r="C209" i="7"/>
  <c r="C210" i="7"/>
  <c r="C213" i="7"/>
  <c r="C214" i="7"/>
  <c r="C215" i="7"/>
  <c r="C216" i="7"/>
  <c r="C217" i="7"/>
  <c r="C218" i="7"/>
  <c r="C219" i="7"/>
  <c r="C220" i="7"/>
  <c r="C222" i="7"/>
  <c r="C224" i="7"/>
  <c r="C231" i="7" s="1"/>
  <c r="C226" i="7"/>
  <c r="C196" i="7" l="1"/>
  <c r="C212" i="7"/>
  <c r="C179" i="7"/>
  <c r="C111" i="7"/>
  <c r="C108" i="7" s="1"/>
  <c r="C120" i="7"/>
  <c r="C82" i="7"/>
  <c r="C202" i="7"/>
  <c r="C186" i="7"/>
  <c r="C150" i="7" s="1"/>
  <c r="C92" i="7"/>
  <c r="C60" i="7"/>
  <c r="C5" i="7"/>
  <c r="B223" i="1"/>
  <c r="B221" i="1"/>
  <c r="B219" i="1"/>
  <c r="B211" i="1"/>
  <c r="B212" i="1"/>
  <c r="B213" i="1"/>
  <c r="B214" i="1"/>
  <c r="B215" i="1"/>
  <c r="B216" i="1"/>
  <c r="B217" i="1"/>
  <c r="B210" i="1"/>
  <c r="B201" i="1"/>
  <c r="B202" i="1"/>
  <c r="B203" i="1"/>
  <c r="B204" i="1"/>
  <c r="B205" i="1"/>
  <c r="B206" i="1"/>
  <c r="B207" i="1"/>
  <c r="B200" i="1"/>
  <c r="B184" i="1"/>
  <c r="B185" i="1"/>
  <c r="B186" i="1"/>
  <c r="B187" i="1"/>
  <c r="B188" i="1"/>
  <c r="B189" i="1"/>
  <c r="B190" i="1"/>
  <c r="B191" i="1"/>
  <c r="B192" i="1"/>
  <c r="B193" i="1"/>
  <c r="B194" i="1"/>
  <c r="B195" i="1"/>
  <c r="B196" i="1"/>
  <c r="B197" i="1"/>
  <c r="B183" i="1"/>
  <c r="B170" i="1"/>
  <c r="B171" i="1"/>
  <c r="B172" i="1"/>
  <c r="B173" i="1"/>
  <c r="B174" i="1"/>
  <c r="B175" i="1"/>
  <c r="B176" i="1"/>
  <c r="B177" i="1"/>
  <c r="B178" i="1"/>
  <c r="B179" i="1"/>
  <c r="B180" i="1"/>
  <c r="B181" i="1"/>
  <c r="B169" i="1"/>
  <c r="B164" i="1"/>
  <c r="B165" i="1"/>
  <c r="B166" i="1"/>
  <c r="B167" i="1"/>
  <c r="B163" i="1"/>
  <c r="B160" i="1"/>
  <c r="B161" i="1"/>
  <c r="B159" i="1"/>
  <c r="B156" i="1"/>
  <c r="B155" i="1"/>
  <c r="B140" i="1"/>
  <c r="B141" i="1"/>
  <c r="B142" i="1"/>
  <c r="B143" i="1"/>
  <c r="B144" i="1"/>
  <c r="B145" i="1"/>
  <c r="B146" i="1"/>
  <c r="B147" i="1"/>
  <c r="B148" i="1"/>
  <c r="B149" i="1"/>
  <c r="B150" i="1"/>
  <c r="B151" i="1"/>
  <c r="B152" i="1"/>
  <c r="B139" i="1"/>
  <c r="B130" i="1"/>
  <c r="B131" i="1"/>
  <c r="B132" i="1"/>
  <c r="B133" i="1"/>
  <c r="B134" i="1"/>
  <c r="B135" i="1"/>
  <c r="B136" i="1"/>
  <c r="B129" i="1"/>
  <c r="B126" i="1"/>
  <c r="B120" i="1"/>
  <c r="B121" i="1"/>
  <c r="B122" i="1"/>
  <c r="B119" i="1"/>
  <c r="B111" i="1"/>
  <c r="B112" i="1"/>
  <c r="B113" i="1"/>
  <c r="B114" i="1"/>
  <c r="B115" i="1"/>
  <c r="B116" i="1"/>
  <c r="B117" i="1"/>
  <c r="B110" i="1"/>
  <c r="B108" i="1"/>
  <c r="B104" i="1"/>
  <c r="B105" i="1"/>
  <c r="B106" i="1"/>
  <c r="B107" i="1"/>
  <c r="B103"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74" i="1"/>
  <c r="B69" i="1"/>
  <c r="B67" i="1"/>
  <c r="B66" i="1"/>
  <c r="B45" i="1"/>
  <c r="B46" i="1"/>
  <c r="B47" i="1"/>
  <c r="B48" i="1"/>
  <c r="B49" i="1"/>
  <c r="B50" i="1"/>
  <c r="B51" i="1"/>
  <c r="B52" i="1"/>
  <c r="B53" i="1"/>
  <c r="B54" i="1"/>
  <c r="B55" i="1"/>
  <c r="B56" i="1"/>
  <c r="B57" i="1"/>
  <c r="B58" i="1"/>
  <c r="B59" i="1"/>
  <c r="B60" i="1"/>
  <c r="B61" i="1"/>
  <c r="B62" i="1"/>
  <c r="B63" i="1"/>
  <c r="B64" i="1"/>
  <c r="B44" i="1"/>
  <c r="B30" i="1"/>
  <c r="B31" i="1"/>
  <c r="B32" i="1"/>
  <c r="B33" i="1"/>
  <c r="B34" i="1"/>
  <c r="B35" i="1"/>
  <c r="B36" i="1"/>
  <c r="B37" i="1"/>
  <c r="B38" i="1"/>
  <c r="B39" i="1"/>
  <c r="B40" i="1"/>
  <c r="B41" i="1"/>
  <c r="B29" i="1"/>
  <c r="B11" i="1"/>
  <c r="B12" i="1"/>
  <c r="B13" i="1"/>
  <c r="B14" i="1"/>
  <c r="B15" i="1"/>
  <c r="B16" i="1"/>
  <c r="B17" i="1"/>
  <c r="B18" i="1"/>
  <c r="B19" i="1"/>
  <c r="B20" i="1"/>
  <c r="B21" i="1"/>
  <c r="B22" i="1"/>
  <c r="B23" i="1"/>
  <c r="B24" i="1"/>
  <c r="B25" i="1"/>
  <c r="B26" i="1"/>
  <c r="B10" i="1"/>
  <c r="C229" i="7" l="1"/>
  <c r="C233" i="7" s="1"/>
  <c r="B118" i="1"/>
  <c r="B182" i="1"/>
  <c r="B168" i="1" s="1"/>
  <c r="H168" i="1" s="1"/>
  <c r="B102" i="1"/>
  <c r="B109" i="1"/>
  <c r="O223" i="1"/>
  <c r="N223" i="1"/>
  <c r="O221" i="1"/>
  <c r="N221" i="1"/>
  <c r="O219" i="1"/>
  <c r="N219" i="1"/>
  <c r="O217" i="1"/>
  <c r="N217" i="1"/>
  <c r="O216" i="1"/>
  <c r="N216" i="1"/>
  <c r="O215" i="1"/>
  <c r="N215" i="1"/>
  <c r="O214" i="1"/>
  <c r="N214" i="1"/>
  <c r="O213" i="1"/>
  <c r="N213" i="1"/>
  <c r="O212" i="1"/>
  <c r="N212" i="1"/>
  <c r="O211" i="1"/>
  <c r="N211" i="1"/>
  <c r="O210" i="1"/>
  <c r="N210" i="1"/>
  <c r="O207" i="1"/>
  <c r="N207" i="1"/>
  <c r="O206" i="1"/>
  <c r="N206" i="1"/>
  <c r="O205" i="1"/>
  <c r="N205" i="1"/>
  <c r="O204" i="1"/>
  <c r="N204" i="1"/>
  <c r="O203" i="1"/>
  <c r="N203" i="1"/>
  <c r="O202" i="1"/>
  <c r="N202" i="1"/>
  <c r="O201" i="1"/>
  <c r="N201" i="1"/>
  <c r="O200" i="1"/>
  <c r="N200" i="1"/>
  <c r="O197" i="1"/>
  <c r="N197" i="1"/>
  <c r="O196" i="1"/>
  <c r="N196" i="1"/>
  <c r="O195" i="1"/>
  <c r="N195" i="1"/>
  <c r="O194" i="1"/>
  <c r="N194" i="1"/>
  <c r="O193" i="1"/>
  <c r="N193" i="1"/>
  <c r="O192" i="1"/>
  <c r="N192" i="1"/>
  <c r="O191" i="1"/>
  <c r="N191" i="1"/>
  <c r="O190" i="1"/>
  <c r="N190" i="1"/>
  <c r="O189" i="1"/>
  <c r="N189" i="1"/>
  <c r="O188" i="1"/>
  <c r="N188" i="1"/>
  <c r="O187" i="1"/>
  <c r="N187" i="1"/>
  <c r="O186" i="1"/>
  <c r="N186" i="1"/>
  <c r="O185" i="1"/>
  <c r="N185" i="1"/>
  <c r="O184" i="1"/>
  <c r="N184" i="1"/>
  <c r="O183" i="1"/>
  <c r="N183" i="1"/>
  <c r="O181" i="1"/>
  <c r="N181" i="1"/>
  <c r="O180" i="1"/>
  <c r="N180" i="1"/>
  <c r="O179" i="1"/>
  <c r="N179" i="1"/>
  <c r="O178" i="1"/>
  <c r="N178" i="1"/>
  <c r="O177" i="1"/>
  <c r="N177" i="1"/>
  <c r="O176" i="1"/>
  <c r="N176" i="1"/>
  <c r="O175" i="1"/>
  <c r="N175" i="1"/>
  <c r="O174" i="1"/>
  <c r="N174" i="1"/>
  <c r="O173" i="1"/>
  <c r="N173" i="1"/>
  <c r="O172" i="1"/>
  <c r="N172" i="1"/>
  <c r="O171" i="1"/>
  <c r="N171" i="1"/>
  <c r="O170" i="1"/>
  <c r="N170" i="1"/>
  <c r="O169" i="1"/>
  <c r="N169" i="1"/>
  <c r="O167" i="1"/>
  <c r="N167" i="1"/>
  <c r="O166" i="1"/>
  <c r="N166" i="1"/>
  <c r="O165" i="1"/>
  <c r="N165" i="1"/>
  <c r="O164" i="1"/>
  <c r="N164" i="1"/>
  <c r="O163" i="1"/>
  <c r="N163" i="1"/>
  <c r="O161" i="1"/>
  <c r="N161" i="1"/>
  <c r="O160" i="1"/>
  <c r="N160" i="1"/>
  <c r="O159" i="1"/>
  <c r="N159" i="1"/>
  <c r="O156" i="1"/>
  <c r="N156" i="1"/>
  <c r="O155" i="1"/>
  <c r="N155" i="1"/>
  <c r="O152" i="1"/>
  <c r="N152" i="1"/>
  <c r="O151" i="1"/>
  <c r="N151" i="1"/>
  <c r="O150" i="1"/>
  <c r="N150" i="1"/>
  <c r="O149" i="1"/>
  <c r="N149" i="1"/>
  <c r="O148" i="1"/>
  <c r="N148" i="1"/>
  <c r="O147" i="1"/>
  <c r="N147" i="1"/>
  <c r="O146" i="1"/>
  <c r="N146" i="1"/>
  <c r="O145" i="1"/>
  <c r="N145" i="1"/>
  <c r="O144" i="1"/>
  <c r="N144" i="1"/>
  <c r="O143" i="1"/>
  <c r="N143" i="1"/>
  <c r="O142" i="1"/>
  <c r="N142" i="1"/>
  <c r="O141" i="1"/>
  <c r="N141" i="1"/>
  <c r="O140" i="1"/>
  <c r="N140" i="1"/>
  <c r="O139" i="1"/>
  <c r="N139" i="1"/>
  <c r="O136" i="1"/>
  <c r="N136" i="1"/>
  <c r="O135" i="1"/>
  <c r="N135" i="1"/>
  <c r="O134" i="1"/>
  <c r="N134" i="1"/>
  <c r="O133" i="1"/>
  <c r="N133" i="1"/>
  <c r="O132" i="1"/>
  <c r="N132" i="1"/>
  <c r="O131" i="1"/>
  <c r="N131" i="1"/>
  <c r="O130" i="1"/>
  <c r="N130" i="1"/>
  <c r="O129" i="1"/>
  <c r="N129" i="1"/>
  <c r="O126" i="1"/>
  <c r="N126" i="1"/>
  <c r="O122" i="1"/>
  <c r="N122" i="1"/>
  <c r="O121" i="1"/>
  <c r="N121" i="1"/>
  <c r="O120" i="1"/>
  <c r="N120" i="1"/>
  <c r="O119" i="1"/>
  <c r="N119" i="1"/>
  <c r="O117" i="1"/>
  <c r="N117" i="1"/>
  <c r="O116" i="1"/>
  <c r="N116" i="1"/>
  <c r="O115" i="1"/>
  <c r="N115" i="1"/>
  <c r="O114" i="1"/>
  <c r="N114" i="1"/>
  <c r="O113" i="1"/>
  <c r="N113" i="1"/>
  <c r="O112" i="1"/>
  <c r="N112" i="1"/>
  <c r="O111" i="1"/>
  <c r="N111" i="1"/>
  <c r="O110" i="1"/>
  <c r="N110" i="1"/>
  <c r="O108" i="1"/>
  <c r="N108" i="1"/>
  <c r="O107" i="1"/>
  <c r="N107" i="1"/>
  <c r="O106" i="1"/>
  <c r="N106" i="1"/>
  <c r="O105" i="1"/>
  <c r="N105" i="1"/>
  <c r="O104" i="1"/>
  <c r="N104" i="1"/>
  <c r="O103" i="1"/>
  <c r="N103" i="1"/>
  <c r="O101" i="1"/>
  <c r="N101" i="1"/>
  <c r="O100" i="1"/>
  <c r="N100" i="1"/>
  <c r="O99" i="1"/>
  <c r="N99" i="1"/>
  <c r="O98" i="1"/>
  <c r="N98" i="1"/>
  <c r="O97" i="1"/>
  <c r="N97" i="1"/>
  <c r="O96" i="1"/>
  <c r="N96" i="1"/>
  <c r="O95" i="1"/>
  <c r="N95" i="1"/>
  <c r="O94" i="1"/>
  <c r="N94" i="1"/>
  <c r="O93" i="1"/>
  <c r="N93" i="1"/>
  <c r="O92" i="1"/>
  <c r="N92" i="1"/>
  <c r="O91" i="1"/>
  <c r="N91" i="1"/>
  <c r="O90" i="1"/>
  <c r="N90" i="1"/>
  <c r="O89" i="1"/>
  <c r="N89" i="1"/>
  <c r="O88" i="1"/>
  <c r="N88" i="1"/>
  <c r="O87" i="1"/>
  <c r="N87" i="1"/>
  <c r="O86" i="1"/>
  <c r="N86" i="1"/>
  <c r="O85" i="1"/>
  <c r="N85" i="1"/>
  <c r="O84" i="1"/>
  <c r="N84" i="1"/>
  <c r="O83" i="1"/>
  <c r="N83" i="1"/>
  <c r="O82" i="1"/>
  <c r="N82" i="1"/>
  <c r="O81" i="1"/>
  <c r="N81" i="1"/>
  <c r="O80" i="1"/>
  <c r="N80" i="1"/>
  <c r="O79" i="1"/>
  <c r="N79" i="1"/>
  <c r="O78" i="1"/>
  <c r="N78" i="1"/>
  <c r="O77" i="1"/>
  <c r="N77" i="1"/>
  <c r="O76" i="1"/>
  <c r="N76" i="1"/>
  <c r="O75" i="1"/>
  <c r="N75" i="1"/>
  <c r="O74" i="1"/>
  <c r="N74" i="1"/>
  <c r="O69" i="1"/>
  <c r="N69" i="1"/>
  <c r="O67" i="1"/>
  <c r="N67" i="1"/>
  <c r="O66" i="1"/>
  <c r="N66" i="1"/>
  <c r="O64" i="1"/>
  <c r="N64" i="1"/>
  <c r="O63" i="1"/>
  <c r="N63" i="1"/>
  <c r="O62" i="1"/>
  <c r="N62" i="1"/>
  <c r="O61" i="1"/>
  <c r="N61" i="1"/>
  <c r="O60" i="1"/>
  <c r="N60" i="1"/>
  <c r="O59" i="1"/>
  <c r="N59" i="1"/>
  <c r="O58" i="1"/>
  <c r="N58" i="1"/>
  <c r="O57" i="1"/>
  <c r="N57" i="1"/>
  <c r="O56" i="1"/>
  <c r="N56" i="1"/>
  <c r="O55" i="1"/>
  <c r="N55" i="1"/>
  <c r="O54" i="1"/>
  <c r="N54" i="1"/>
  <c r="O53" i="1"/>
  <c r="N53" i="1"/>
  <c r="O52" i="1"/>
  <c r="N52" i="1"/>
  <c r="O51" i="1"/>
  <c r="N51" i="1"/>
  <c r="O50" i="1"/>
  <c r="N50" i="1"/>
  <c r="O49" i="1"/>
  <c r="N49" i="1"/>
  <c r="O48" i="1"/>
  <c r="N48" i="1"/>
  <c r="O47" i="1"/>
  <c r="N47" i="1"/>
  <c r="O46" i="1"/>
  <c r="N46" i="1"/>
  <c r="O45" i="1"/>
  <c r="N45" i="1"/>
  <c r="O44" i="1"/>
  <c r="N44" i="1"/>
  <c r="O41" i="1"/>
  <c r="N41" i="1"/>
  <c r="O40" i="1"/>
  <c r="N40" i="1"/>
  <c r="O39" i="1"/>
  <c r="N39" i="1"/>
  <c r="O38" i="1"/>
  <c r="N38" i="1"/>
  <c r="O37" i="1"/>
  <c r="N37" i="1"/>
  <c r="O36" i="1"/>
  <c r="N36" i="1"/>
  <c r="O35" i="1"/>
  <c r="N35" i="1"/>
  <c r="O34" i="1"/>
  <c r="N34" i="1"/>
  <c r="O33" i="1"/>
  <c r="N33" i="1"/>
  <c r="O32" i="1"/>
  <c r="N32" i="1"/>
  <c r="O31" i="1"/>
  <c r="N31" i="1"/>
  <c r="O30" i="1"/>
  <c r="N30" i="1"/>
  <c r="O29" i="1"/>
  <c r="N29" i="1"/>
  <c r="O26" i="1"/>
  <c r="N26" i="1"/>
  <c r="O25" i="1"/>
  <c r="N25" i="1"/>
  <c r="O24" i="1"/>
  <c r="N24" i="1"/>
  <c r="O23" i="1"/>
  <c r="N23" i="1"/>
  <c r="O22" i="1"/>
  <c r="N22" i="1"/>
  <c r="O21" i="1"/>
  <c r="N21" i="1"/>
  <c r="O20" i="1"/>
  <c r="N20" i="1"/>
  <c r="O19" i="1"/>
  <c r="N19" i="1"/>
  <c r="O18" i="1"/>
  <c r="N18" i="1"/>
  <c r="O17" i="1"/>
  <c r="N17" i="1"/>
  <c r="O16" i="1"/>
  <c r="N16" i="1"/>
  <c r="O15" i="1"/>
  <c r="N15" i="1"/>
  <c r="O14" i="1"/>
  <c r="N14" i="1"/>
  <c r="O13" i="1"/>
  <c r="N13" i="1"/>
  <c r="O12" i="1"/>
  <c r="N12" i="1"/>
  <c r="O11" i="1"/>
  <c r="N11" i="1"/>
  <c r="O10" i="1"/>
  <c r="N10" i="1"/>
  <c r="I223" i="1"/>
  <c r="H223" i="1"/>
  <c r="I221" i="1"/>
  <c r="H221" i="1"/>
  <c r="I219" i="1"/>
  <c r="H219" i="1"/>
  <c r="I217" i="1"/>
  <c r="H217" i="1"/>
  <c r="I216" i="1"/>
  <c r="H216" i="1"/>
  <c r="I215" i="1"/>
  <c r="H215" i="1"/>
  <c r="I214" i="1"/>
  <c r="H214" i="1"/>
  <c r="I213" i="1"/>
  <c r="H213" i="1"/>
  <c r="I212" i="1"/>
  <c r="H212" i="1"/>
  <c r="I211" i="1"/>
  <c r="H211" i="1"/>
  <c r="I210" i="1"/>
  <c r="H210" i="1"/>
  <c r="I207" i="1"/>
  <c r="H207" i="1"/>
  <c r="I206" i="1"/>
  <c r="H206" i="1"/>
  <c r="I205" i="1"/>
  <c r="H205" i="1"/>
  <c r="I204" i="1"/>
  <c r="H204" i="1"/>
  <c r="I203" i="1"/>
  <c r="H203" i="1"/>
  <c r="I202" i="1"/>
  <c r="H202" i="1"/>
  <c r="I201" i="1"/>
  <c r="H201" i="1"/>
  <c r="I200" i="1"/>
  <c r="H200" i="1"/>
  <c r="I197" i="1"/>
  <c r="H197" i="1"/>
  <c r="I196" i="1"/>
  <c r="H196" i="1"/>
  <c r="I195" i="1"/>
  <c r="H195" i="1"/>
  <c r="I194" i="1"/>
  <c r="H194" i="1"/>
  <c r="I193" i="1"/>
  <c r="H193" i="1"/>
  <c r="I192" i="1"/>
  <c r="H192" i="1"/>
  <c r="I191" i="1"/>
  <c r="H191" i="1"/>
  <c r="I190" i="1"/>
  <c r="H190" i="1"/>
  <c r="I189" i="1"/>
  <c r="H189" i="1"/>
  <c r="I188" i="1"/>
  <c r="H188" i="1"/>
  <c r="I187" i="1"/>
  <c r="H187" i="1"/>
  <c r="I186" i="1"/>
  <c r="H186" i="1"/>
  <c r="I185" i="1"/>
  <c r="H185" i="1"/>
  <c r="I184" i="1"/>
  <c r="H184" i="1"/>
  <c r="I183" i="1"/>
  <c r="H183" i="1"/>
  <c r="I181" i="1"/>
  <c r="H181" i="1"/>
  <c r="I180" i="1"/>
  <c r="H180" i="1"/>
  <c r="I179" i="1"/>
  <c r="H179" i="1"/>
  <c r="I178" i="1"/>
  <c r="H178" i="1"/>
  <c r="I177" i="1"/>
  <c r="H177" i="1"/>
  <c r="I176" i="1"/>
  <c r="H176" i="1"/>
  <c r="I175" i="1"/>
  <c r="H175" i="1"/>
  <c r="I174" i="1"/>
  <c r="H174" i="1"/>
  <c r="I173" i="1"/>
  <c r="H173" i="1"/>
  <c r="I172" i="1"/>
  <c r="H172" i="1"/>
  <c r="I171" i="1"/>
  <c r="H171" i="1"/>
  <c r="I170" i="1"/>
  <c r="H170" i="1"/>
  <c r="I169" i="1"/>
  <c r="H169" i="1"/>
  <c r="I167" i="1"/>
  <c r="H167" i="1"/>
  <c r="I166" i="1"/>
  <c r="H166" i="1"/>
  <c r="I165" i="1"/>
  <c r="H165" i="1"/>
  <c r="I164" i="1"/>
  <c r="H164" i="1"/>
  <c r="I163" i="1"/>
  <c r="H163" i="1"/>
  <c r="I161" i="1"/>
  <c r="H161" i="1"/>
  <c r="I160" i="1"/>
  <c r="H160" i="1"/>
  <c r="I159" i="1"/>
  <c r="H159" i="1"/>
  <c r="I156" i="1"/>
  <c r="H156" i="1"/>
  <c r="I155" i="1"/>
  <c r="H155" i="1"/>
  <c r="I152" i="1"/>
  <c r="H152" i="1"/>
  <c r="I151" i="1"/>
  <c r="H151" i="1"/>
  <c r="I150" i="1"/>
  <c r="H150" i="1"/>
  <c r="I149" i="1"/>
  <c r="H149" i="1"/>
  <c r="I148" i="1"/>
  <c r="H148" i="1"/>
  <c r="I147" i="1"/>
  <c r="H147" i="1"/>
  <c r="I146" i="1"/>
  <c r="H146" i="1"/>
  <c r="I145" i="1"/>
  <c r="H145" i="1"/>
  <c r="I144" i="1"/>
  <c r="H144" i="1"/>
  <c r="I143" i="1"/>
  <c r="H143" i="1"/>
  <c r="I142" i="1"/>
  <c r="H142" i="1"/>
  <c r="I141" i="1"/>
  <c r="H141" i="1"/>
  <c r="I140" i="1"/>
  <c r="H140" i="1"/>
  <c r="I139" i="1"/>
  <c r="H139" i="1"/>
  <c r="I136" i="1"/>
  <c r="H136" i="1"/>
  <c r="I135" i="1"/>
  <c r="H135" i="1"/>
  <c r="I134" i="1"/>
  <c r="H134" i="1"/>
  <c r="I133" i="1"/>
  <c r="H133" i="1"/>
  <c r="I132" i="1"/>
  <c r="H132" i="1"/>
  <c r="I131" i="1"/>
  <c r="H131" i="1"/>
  <c r="I130" i="1"/>
  <c r="H130" i="1"/>
  <c r="I129" i="1"/>
  <c r="H129" i="1"/>
  <c r="I126" i="1"/>
  <c r="H126" i="1"/>
  <c r="I122" i="1"/>
  <c r="H122" i="1"/>
  <c r="I121" i="1"/>
  <c r="H121" i="1"/>
  <c r="I120" i="1"/>
  <c r="H120" i="1"/>
  <c r="I119" i="1"/>
  <c r="H119" i="1"/>
  <c r="H118" i="1"/>
  <c r="I117" i="1"/>
  <c r="H117" i="1"/>
  <c r="I116" i="1"/>
  <c r="H116" i="1"/>
  <c r="I115" i="1"/>
  <c r="H115" i="1"/>
  <c r="I114" i="1"/>
  <c r="H114" i="1"/>
  <c r="I113" i="1"/>
  <c r="H113" i="1"/>
  <c r="I112" i="1"/>
  <c r="H112" i="1"/>
  <c r="I111" i="1"/>
  <c r="H111" i="1"/>
  <c r="I110" i="1"/>
  <c r="H110" i="1"/>
  <c r="I108" i="1"/>
  <c r="H108" i="1"/>
  <c r="I107" i="1"/>
  <c r="H107" i="1"/>
  <c r="I106" i="1"/>
  <c r="H106" i="1"/>
  <c r="I105" i="1"/>
  <c r="H105" i="1"/>
  <c r="I104" i="1"/>
  <c r="H104" i="1"/>
  <c r="I103" i="1"/>
  <c r="H103" i="1"/>
  <c r="I101" i="1"/>
  <c r="H101" i="1"/>
  <c r="I100" i="1"/>
  <c r="H100" i="1"/>
  <c r="I99" i="1"/>
  <c r="H99" i="1"/>
  <c r="I98" i="1"/>
  <c r="H98" i="1"/>
  <c r="I97" i="1"/>
  <c r="H97" i="1"/>
  <c r="I96" i="1"/>
  <c r="H96" i="1"/>
  <c r="I95" i="1"/>
  <c r="H95" i="1"/>
  <c r="I94" i="1"/>
  <c r="H94" i="1"/>
  <c r="I93" i="1"/>
  <c r="H93" i="1"/>
  <c r="I92" i="1"/>
  <c r="H92" i="1"/>
  <c r="I91" i="1"/>
  <c r="H91" i="1"/>
  <c r="I90" i="1"/>
  <c r="H90" i="1"/>
  <c r="I89" i="1"/>
  <c r="H89" i="1"/>
  <c r="I88" i="1"/>
  <c r="H88" i="1"/>
  <c r="I87" i="1"/>
  <c r="H87" i="1"/>
  <c r="I86" i="1"/>
  <c r="H86" i="1"/>
  <c r="I85" i="1"/>
  <c r="H85" i="1"/>
  <c r="I84" i="1"/>
  <c r="H84" i="1"/>
  <c r="I83" i="1"/>
  <c r="H83" i="1"/>
  <c r="I82" i="1"/>
  <c r="H82" i="1"/>
  <c r="I81" i="1"/>
  <c r="H81" i="1"/>
  <c r="I80" i="1"/>
  <c r="H80" i="1"/>
  <c r="I79" i="1"/>
  <c r="H79" i="1"/>
  <c r="I78" i="1"/>
  <c r="H78" i="1"/>
  <c r="I77" i="1"/>
  <c r="H77" i="1"/>
  <c r="I76" i="1"/>
  <c r="H76" i="1"/>
  <c r="I75" i="1"/>
  <c r="H75" i="1"/>
  <c r="I74" i="1"/>
  <c r="H74" i="1"/>
  <c r="I69" i="1"/>
  <c r="H69" i="1"/>
  <c r="I67" i="1"/>
  <c r="H67" i="1"/>
  <c r="I66" i="1"/>
  <c r="H66" i="1"/>
  <c r="I64" i="1"/>
  <c r="H64" i="1"/>
  <c r="I63" i="1"/>
  <c r="H63" i="1"/>
  <c r="I62" i="1"/>
  <c r="H62" i="1"/>
  <c r="I61" i="1"/>
  <c r="H61" i="1"/>
  <c r="I60" i="1"/>
  <c r="H60" i="1"/>
  <c r="I59" i="1"/>
  <c r="H59" i="1"/>
  <c r="I58" i="1"/>
  <c r="H58" i="1"/>
  <c r="I57" i="1"/>
  <c r="H57" i="1"/>
  <c r="I56" i="1"/>
  <c r="H56" i="1"/>
  <c r="I55" i="1"/>
  <c r="H55" i="1"/>
  <c r="I54" i="1"/>
  <c r="H54" i="1"/>
  <c r="I53" i="1"/>
  <c r="H53" i="1"/>
  <c r="I52" i="1"/>
  <c r="H52" i="1"/>
  <c r="I51" i="1"/>
  <c r="H51" i="1"/>
  <c r="I50" i="1"/>
  <c r="H50" i="1"/>
  <c r="I49" i="1"/>
  <c r="H49" i="1"/>
  <c r="I48" i="1"/>
  <c r="H48" i="1"/>
  <c r="I47" i="1"/>
  <c r="H47" i="1"/>
  <c r="I46" i="1"/>
  <c r="H46" i="1"/>
  <c r="I45" i="1"/>
  <c r="H45" i="1"/>
  <c r="I44" i="1"/>
  <c r="H44" i="1"/>
  <c r="I41" i="1"/>
  <c r="H41" i="1"/>
  <c r="I40" i="1"/>
  <c r="H40" i="1"/>
  <c r="I39" i="1"/>
  <c r="H39" i="1"/>
  <c r="I38" i="1"/>
  <c r="H38" i="1"/>
  <c r="I37" i="1"/>
  <c r="H37" i="1"/>
  <c r="I36" i="1"/>
  <c r="H36" i="1"/>
  <c r="I35" i="1"/>
  <c r="H35" i="1"/>
  <c r="I34" i="1"/>
  <c r="H34" i="1"/>
  <c r="I33" i="1"/>
  <c r="H33" i="1"/>
  <c r="I32" i="1"/>
  <c r="H32" i="1"/>
  <c r="I31" i="1"/>
  <c r="H31" i="1"/>
  <c r="I30" i="1"/>
  <c r="H30" i="1"/>
  <c r="I29" i="1"/>
  <c r="H29" i="1"/>
  <c r="I26" i="1"/>
  <c r="H26" i="1"/>
  <c r="I25" i="1"/>
  <c r="H25" i="1"/>
  <c r="I24" i="1"/>
  <c r="H24" i="1"/>
  <c r="I23" i="1"/>
  <c r="H23" i="1"/>
  <c r="I22" i="1"/>
  <c r="H22" i="1"/>
  <c r="I21" i="1"/>
  <c r="H21" i="1"/>
  <c r="I20" i="1"/>
  <c r="H20" i="1"/>
  <c r="I19" i="1"/>
  <c r="H19" i="1"/>
  <c r="I18" i="1"/>
  <c r="H18" i="1"/>
  <c r="I17" i="1"/>
  <c r="H17" i="1"/>
  <c r="I16" i="1"/>
  <c r="H16" i="1"/>
  <c r="I15" i="1"/>
  <c r="H15" i="1"/>
  <c r="I14" i="1"/>
  <c r="H14" i="1"/>
  <c r="I13" i="1"/>
  <c r="H13" i="1"/>
  <c r="I12" i="1"/>
  <c r="H12" i="1"/>
  <c r="I11" i="1"/>
  <c r="H11" i="1"/>
  <c r="I10" i="1"/>
  <c r="H10" i="1"/>
  <c r="BA20" i="4" l="1"/>
  <c r="BA23" i="4"/>
  <c r="BA26" i="4"/>
  <c r="BA28" i="4"/>
  <c r="BA22" i="4"/>
  <c r="AV11" i="4"/>
  <c r="AV13" i="4"/>
  <c r="AV7" i="4"/>
  <c r="BA27" i="4"/>
  <c r="AV16" i="4"/>
  <c r="AV9" i="4"/>
  <c r="AV8" i="4"/>
  <c r="AV14" i="4"/>
  <c r="AV4" i="4"/>
  <c r="BA29" i="4"/>
  <c r="AV10" i="4"/>
  <c r="AV5" i="4" l="1"/>
  <c r="BA24" i="4"/>
  <c r="AV12" i="4"/>
  <c r="C118" i="1"/>
  <c r="I118" i="1" s="1"/>
  <c r="AY22" i="4"/>
  <c r="AY28" i="4"/>
  <c r="AY26" i="4"/>
  <c r="AY23" i="4"/>
  <c r="AU11" i="4"/>
  <c r="AU13" i="4"/>
  <c r="AU7" i="4"/>
  <c r="AU16" i="4"/>
  <c r="AU9" i="4"/>
  <c r="AU8" i="4"/>
  <c r="AU14" i="4"/>
  <c r="AU10" i="4"/>
  <c r="AU12" i="4" l="1"/>
  <c r="AY29" i="4"/>
  <c r="AZ29" i="4" s="1"/>
  <c r="AV15" i="4"/>
  <c r="AY27" i="4"/>
  <c r="AZ27" i="4" s="1"/>
  <c r="AU5" i="4"/>
  <c r="AU4" i="4"/>
  <c r="AY24" i="4"/>
  <c r="K213" i="1"/>
  <c r="AY20" i="4"/>
  <c r="B35" i="4"/>
  <c r="M4" i="4" s="1"/>
  <c r="B33" i="4"/>
  <c r="M12" i="4" s="1"/>
  <c r="S12" i="4" s="1"/>
  <c r="X11" i="4" s="1"/>
  <c r="AZ23" i="4"/>
  <c r="AZ19" i="4"/>
  <c r="AY19" i="4"/>
  <c r="AN13" i="4"/>
  <c r="AN12" i="4"/>
  <c r="AN11" i="4"/>
  <c r="M11" i="4"/>
  <c r="S8" i="4" s="1"/>
  <c r="X7" i="4" s="1"/>
  <c r="AN10" i="4"/>
  <c r="M10" i="4"/>
  <c r="S11" i="4" s="1"/>
  <c r="X10" i="4" s="1"/>
  <c r="AN9" i="4"/>
  <c r="M9" i="4"/>
  <c r="S10" i="4" s="1"/>
  <c r="X9" i="4" s="1"/>
  <c r="AN8" i="4"/>
  <c r="M8" i="4"/>
  <c r="BC7" i="4"/>
  <c r="AN7" i="4"/>
  <c r="S7" i="4"/>
  <c r="M7" i="4"/>
  <c r="S5" i="4" s="1"/>
  <c r="X4" i="4" s="1"/>
  <c r="AN6" i="4"/>
  <c r="AE6" i="4"/>
  <c r="X6" i="4"/>
  <c r="M6" i="4"/>
  <c r="AN5" i="4"/>
  <c r="AE5" i="4"/>
  <c r="M5" i="4"/>
  <c r="S6" i="4" s="1"/>
  <c r="X5" i="4" s="1"/>
  <c r="F5" i="4"/>
  <c r="AN4" i="4"/>
  <c r="AE4" i="4"/>
  <c r="S4" i="4"/>
  <c r="F4" i="4"/>
  <c r="AM3" i="4"/>
  <c r="X3" i="4"/>
  <c r="M3" i="4"/>
  <c r="S3" i="4" s="1"/>
  <c r="F3" i="4"/>
  <c r="D2" i="4"/>
  <c r="O2" i="4" s="1"/>
  <c r="C2" i="4"/>
  <c r="G2" i="4" s="1"/>
  <c r="A11" i="3"/>
  <c r="A12" i="3" s="1"/>
  <c r="A13" i="3" s="1"/>
  <c r="A14" i="3" s="1"/>
  <c r="A15" i="3" s="1"/>
  <c r="A16" i="3" s="1"/>
  <c r="A17" i="3" s="1"/>
  <c r="A18" i="3" s="1"/>
  <c r="A19" i="3" s="1"/>
  <c r="A20" i="3" s="1"/>
  <c r="A21" i="3" s="1"/>
  <c r="A22" i="3" s="1"/>
  <c r="A23" i="3" s="1"/>
  <c r="A24" i="3" s="1"/>
  <c r="A25" i="3" s="1"/>
  <c r="A26" i="3" s="1"/>
  <c r="A27" i="3" s="1"/>
  <c r="A28" i="3" s="1"/>
  <c r="A29" i="3" s="1"/>
  <c r="T8" i="3"/>
  <c r="Q8" i="3"/>
  <c r="R29" i="3" s="1"/>
  <c r="M8" i="3"/>
  <c r="N28" i="3" s="1"/>
  <c r="J8" i="3"/>
  <c r="K17" i="3" s="1"/>
  <c r="F8" i="3"/>
  <c r="G15" i="3" s="1"/>
  <c r="C8" i="3"/>
  <c r="D29" i="3" s="1"/>
  <c r="B227" i="1"/>
  <c r="H53" i="2"/>
  <c r="J53" i="2" s="1"/>
  <c r="D203" i="1"/>
  <c r="D196" i="1"/>
  <c r="D192" i="1"/>
  <c r="D190" i="1"/>
  <c r="E189" i="1"/>
  <c r="E187" i="1"/>
  <c r="D181" i="1"/>
  <c r="E163" i="1"/>
  <c r="Q163" i="1"/>
  <c r="C43" i="2"/>
  <c r="D140" i="1"/>
  <c r="D135" i="1"/>
  <c r="E126" i="1"/>
  <c r="D32" i="2"/>
  <c r="C32" i="2"/>
  <c r="E117" i="1"/>
  <c r="Q117" i="1"/>
  <c r="D26" i="2"/>
  <c r="C26" i="2"/>
  <c r="Q106" i="1"/>
  <c r="D91" i="1"/>
  <c r="D90" i="1"/>
  <c r="D84" i="1"/>
  <c r="D82" i="1"/>
  <c r="D78" i="1"/>
  <c r="D75" i="1"/>
  <c r="C13" i="2"/>
  <c r="D60" i="1"/>
  <c r="D56" i="1"/>
  <c r="E36" i="1"/>
  <c r="E32" i="1"/>
  <c r="D21" i="1"/>
  <c r="R23" i="3" l="1"/>
  <c r="R19" i="3"/>
  <c r="R15" i="3"/>
  <c r="AY25" i="4"/>
  <c r="AU6" i="4"/>
  <c r="AU15" i="4"/>
  <c r="AW15" i="4" s="1"/>
  <c r="J119" i="1"/>
  <c r="P200" i="1"/>
  <c r="G16" i="2"/>
  <c r="Q85" i="1"/>
  <c r="Q146" i="1"/>
  <c r="R11" i="3"/>
  <c r="R18" i="3"/>
  <c r="R26" i="3"/>
  <c r="R10" i="3"/>
  <c r="R14" i="3"/>
  <c r="R22" i="3"/>
  <c r="N14" i="3"/>
  <c r="N21" i="3"/>
  <c r="N18" i="3"/>
  <c r="N22" i="3"/>
  <c r="N29" i="3"/>
  <c r="N10" i="3"/>
  <c r="N13" i="3"/>
  <c r="N17" i="3"/>
  <c r="N25" i="3"/>
  <c r="K20" i="3"/>
  <c r="K24" i="3"/>
  <c r="D19" i="3"/>
  <c r="D22" i="3"/>
  <c r="D15" i="3"/>
  <c r="D18" i="3"/>
  <c r="D10" i="3"/>
  <c r="D11" i="3"/>
  <c r="D14" i="3"/>
  <c r="D23" i="3"/>
  <c r="D26" i="3"/>
  <c r="E40" i="1"/>
  <c r="D64" i="1"/>
  <c r="D89" i="1"/>
  <c r="D97" i="1"/>
  <c r="E133" i="1"/>
  <c r="C128" i="1"/>
  <c r="G134" i="1" s="1"/>
  <c r="D152" i="1"/>
  <c r="J159" i="1"/>
  <c r="C162" i="1"/>
  <c r="G166" i="1" s="1"/>
  <c r="D178" i="1"/>
  <c r="D179" i="1"/>
  <c r="E210" i="1"/>
  <c r="D52" i="1"/>
  <c r="D98" i="1"/>
  <c r="D101" i="1"/>
  <c r="D107" i="1"/>
  <c r="Q142" i="1"/>
  <c r="D146" i="1"/>
  <c r="H162" i="1"/>
  <c r="D186" i="1"/>
  <c r="E219" i="1"/>
  <c r="AW5" i="4"/>
  <c r="D17" i="1"/>
  <c r="D25" i="1"/>
  <c r="E34" i="1"/>
  <c r="D44" i="1"/>
  <c r="E77" i="1"/>
  <c r="Q121" i="1"/>
  <c r="D134" i="1"/>
  <c r="Q150" i="1"/>
  <c r="D173" i="1"/>
  <c r="J16" i="1"/>
  <c r="AW8" i="4"/>
  <c r="K10" i="1"/>
  <c r="E15" i="1"/>
  <c r="D18" i="1"/>
  <c r="D19" i="1"/>
  <c r="D22" i="1"/>
  <c r="D23" i="1"/>
  <c r="E30" i="1"/>
  <c r="E38" i="1"/>
  <c r="D58" i="1"/>
  <c r="E69" i="1"/>
  <c r="Q97" i="1"/>
  <c r="D100" i="1"/>
  <c r="D103" i="1"/>
  <c r="E26" i="2"/>
  <c r="E121" i="1"/>
  <c r="E135" i="1"/>
  <c r="D144" i="1"/>
  <c r="Q148" i="1"/>
  <c r="D155" i="1"/>
  <c r="E161" i="1"/>
  <c r="E169" i="1"/>
  <c r="C41" i="2"/>
  <c r="D180" i="1"/>
  <c r="D205" i="1"/>
  <c r="E206" i="1"/>
  <c r="AW16" i="4"/>
  <c r="AW13" i="4"/>
  <c r="Q23" i="1"/>
  <c r="D74" i="1"/>
  <c r="D76" i="1"/>
  <c r="D79" i="1"/>
  <c r="D83" i="1"/>
  <c r="D88" i="1"/>
  <c r="D95" i="1"/>
  <c r="E113" i="1"/>
  <c r="K117" i="1"/>
  <c r="D129" i="1"/>
  <c r="D142" i="1"/>
  <c r="D150" i="1"/>
  <c r="E167" i="1"/>
  <c r="D41" i="2"/>
  <c r="D194" i="1"/>
  <c r="AW4" i="4"/>
  <c r="AW9" i="4"/>
  <c r="D62" i="1"/>
  <c r="D106" i="1"/>
  <c r="D136" i="1"/>
  <c r="Q144" i="1"/>
  <c r="D148" i="1"/>
  <c r="E152" i="1"/>
  <c r="Q155" i="1"/>
  <c r="E173" i="1"/>
  <c r="D183" i="1"/>
  <c r="D184" i="1"/>
  <c r="D188" i="1"/>
  <c r="D201" i="1"/>
  <c r="D207" i="1"/>
  <c r="J113" i="1"/>
  <c r="AZ20" i="4"/>
  <c r="AZ22" i="4"/>
  <c r="AZ24" i="4"/>
  <c r="AZ26" i="4"/>
  <c r="AZ28" i="4"/>
  <c r="P17" i="1"/>
  <c r="Q19" i="1"/>
  <c r="P21" i="1"/>
  <c r="P25" i="1"/>
  <c r="D46" i="1"/>
  <c r="D54" i="1"/>
  <c r="D69" i="1"/>
  <c r="K16" i="2"/>
  <c r="D77" i="1"/>
  <c r="D85" i="1"/>
  <c r="D93" i="1"/>
  <c r="Q105" i="1"/>
  <c r="E105" i="1"/>
  <c r="K105" i="1"/>
  <c r="Q179" i="1"/>
  <c r="Q89" i="1"/>
  <c r="H158" i="1"/>
  <c r="E12" i="1"/>
  <c r="E13" i="1"/>
  <c r="E17" i="1"/>
  <c r="E19" i="1"/>
  <c r="E21" i="1"/>
  <c r="E23" i="1"/>
  <c r="E25" i="1"/>
  <c r="D50" i="1"/>
  <c r="D55" i="1"/>
  <c r="J59" i="1"/>
  <c r="D63" i="1"/>
  <c r="D80" i="1"/>
  <c r="D81" i="1"/>
  <c r="D86" i="1"/>
  <c r="D87" i="1"/>
  <c r="D99" i="1"/>
  <c r="E111" i="1"/>
  <c r="J111" i="1"/>
  <c r="E11" i="1"/>
  <c r="K13" i="1"/>
  <c r="J17" i="1"/>
  <c r="J19" i="1"/>
  <c r="K23" i="1"/>
  <c r="J25" i="1"/>
  <c r="D48" i="1"/>
  <c r="J165" i="1"/>
  <c r="J169" i="1"/>
  <c r="D104" i="1"/>
  <c r="F105" i="1"/>
  <c r="D108" i="1"/>
  <c r="J115" i="1"/>
  <c r="P121" i="1"/>
  <c r="E122" i="1"/>
  <c r="B128" i="1"/>
  <c r="F133" i="1" s="1"/>
  <c r="D132" i="1"/>
  <c r="E175" i="1"/>
  <c r="D177" i="1"/>
  <c r="Q183" i="1"/>
  <c r="D45" i="2"/>
  <c r="E197" i="1"/>
  <c r="Q181" i="1"/>
  <c r="E97" i="1"/>
  <c r="C102" i="1"/>
  <c r="G103" i="1" s="1"/>
  <c r="D105" i="1"/>
  <c r="H109" i="1"/>
  <c r="E115" i="1"/>
  <c r="D126" i="1"/>
  <c r="E129" i="1"/>
  <c r="D131" i="1"/>
  <c r="P131" i="1"/>
  <c r="E140" i="1"/>
  <c r="G164" i="1"/>
  <c r="E171" i="1"/>
  <c r="D175" i="1"/>
  <c r="D176" i="1"/>
  <c r="B209" i="1"/>
  <c r="C29" i="4" s="1"/>
  <c r="N10" i="4" s="1"/>
  <c r="T11" i="4" s="1"/>
  <c r="Y10" i="4" s="1"/>
  <c r="E214" i="1"/>
  <c r="AW7" i="4"/>
  <c r="AW14" i="4"/>
  <c r="AW10" i="4"/>
  <c r="F103" i="1"/>
  <c r="Q103" i="1"/>
  <c r="K26" i="2"/>
  <c r="E119" i="1"/>
  <c r="D122" i="1"/>
  <c r="K32" i="2"/>
  <c r="D130" i="1"/>
  <c r="E131" i="1"/>
  <c r="D133" i="1"/>
  <c r="D143" i="1"/>
  <c r="D145" i="1"/>
  <c r="D147" i="1"/>
  <c r="D149" i="1"/>
  <c r="D151" i="1"/>
  <c r="C158" i="1"/>
  <c r="G160" i="1" s="1"/>
  <c r="E159" i="1"/>
  <c r="J161" i="1"/>
  <c r="J163" i="1"/>
  <c r="E165" i="1"/>
  <c r="J167" i="1"/>
  <c r="J171" i="1"/>
  <c r="C182" i="1"/>
  <c r="G183" i="1" s="1"/>
  <c r="C199" i="1"/>
  <c r="G207" i="1" s="1"/>
  <c r="AW11" i="4"/>
  <c r="AW12" i="4"/>
  <c r="E32" i="2"/>
  <c r="J23" i="1"/>
  <c r="Q45" i="1"/>
  <c r="P45" i="1"/>
  <c r="Q53" i="1"/>
  <c r="P53" i="1"/>
  <c r="P14" i="1"/>
  <c r="Q15" i="1"/>
  <c r="P50" i="1"/>
  <c r="J51" i="1"/>
  <c r="K14" i="2"/>
  <c r="Q14" i="1"/>
  <c r="P24" i="1"/>
  <c r="P26" i="1"/>
  <c r="P48" i="1"/>
  <c r="Q49" i="1"/>
  <c r="P49" i="1"/>
  <c r="Q57" i="1"/>
  <c r="P57" i="1"/>
  <c r="Q24" i="1"/>
  <c r="Q26" i="1"/>
  <c r="P46" i="1"/>
  <c r="Q47" i="1"/>
  <c r="P47" i="1"/>
  <c r="P54" i="1"/>
  <c r="P44" i="1"/>
  <c r="P52" i="1"/>
  <c r="Q61" i="1"/>
  <c r="P61" i="1"/>
  <c r="P15" i="1"/>
  <c r="J30" i="1"/>
  <c r="B9" i="1"/>
  <c r="F19" i="1" s="1"/>
  <c r="D12" i="1"/>
  <c r="Q13" i="1"/>
  <c r="D14" i="1"/>
  <c r="E18" i="1"/>
  <c r="P19" i="1"/>
  <c r="C9" i="1"/>
  <c r="G12" i="1" s="1"/>
  <c r="E10" i="1"/>
  <c r="E14" i="1"/>
  <c r="P16" i="1"/>
  <c r="Q17" i="1"/>
  <c r="D20" i="1"/>
  <c r="Q21" i="1"/>
  <c r="D24" i="1"/>
  <c r="Q25" i="1"/>
  <c r="D26" i="1"/>
  <c r="K32" i="1"/>
  <c r="K38" i="1"/>
  <c r="K40" i="1"/>
  <c r="D51" i="1"/>
  <c r="D59" i="1"/>
  <c r="D61" i="1"/>
  <c r="D66" i="1"/>
  <c r="J10" i="1"/>
  <c r="D11" i="1"/>
  <c r="K11" i="1"/>
  <c r="D13" i="1"/>
  <c r="D15" i="1"/>
  <c r="K21" i="1"/>
  <c r="D30" i="1"/>
  <c r="K30" i="1"/>
  <c r="D32" i="1"/>
  <c r="D34" i="1"/>
  <c r="D36" i="1"/>
  <c r="K36" i="1"/>
  <c r="D38" i="1"/>
  <c r="D40" i="1"/>
  <c r="E44" i="1"/>
  <c r="C43" i="1"/>
  <c r="G47" i="1" s="1"/>
  <c r="E45" i="1"/>
  <c r="E46" i="1"/>
  <c r="E47" i="1"/>
  <c r="E48" i="1"/>
  <c r="E49" i="1"/>
  <c r="E50" i="1"/>
  <c r="E51" i="1"/>
  <c r="E52" i="1"/>
  <c r="E53" i="1"/>
  <c r="E54" i="1"/>
  <c r="E55" i="1"/>
  <c r="E56" i="1"/>
  <c r="Q56" i="1"/>
  <c r="E57" i="1"/>
  <c r="E58" i="1"/>
  <c r="Q58" i="1"/>
  <c r="E59" i="1"/>
  <c r="E60" i="1"/>
  <c r="Q60" i="1"/>
  <c r="E61" i="1"/>
  <c r="E62" i="1"/>
  <c r="Q62" i="1"/>
  <c r="E63" i="1"/>
  <c r="E64" i="1"/>
  <c r="Q64" i="1"/>
  <c r="E66" i="1"/>
  <c r="C22" i="2"/>
  <c r="E79" i="1"/>
  <c r="K79" i="1"/>
  <c r="C27" i="2"/>
  <c r="E81" i="1"/>
  <c r="C24" i="2"/>
  <c r="E83" i="1"/>
  <c r="K83" i="1"/>
  <c r="C29" i="2"/>
  <c r="Q84" i="1"/>
  <c r="E85" i="1"/>
  <c r="K85" i="1"/>
  <c r="C28" i="2"/>
  <c r="C25" i="2"/>
  <c r="E87" i="1"/>
  <c r="K87" i="1"/>
  <c r="K27" i="2"/>
  <c r="E89" i="1"/>
  <c r="K89" i="1"/>
  <c r="Q90" i="1"/>
  <c r="D92" i="1"/>
  <c r="P10" i="1"/>
  <c r="P12" i="1"/>
  <c r="E29" i="1"/>
  <c r="C28" i="1"/>
  <c r="G39" i="1" s="1"/>
  <c r="J33" i="1"/>
  <c r="E33" i="1"/>
  <c r="J35" i="1"/>
  <c r="E35" i="1"/>
  <c r="E37" i="1"/>
  <c r="E39" i="1"/>
  <c r="J41" i="1"/>
  <c r="E41" i="1"/>
  <c r="Q44" i="1"/>
  <c r="O43" i="1"/>
  <c r="S60" i="1" s="1"/>
  <c r="Q46" i="1"/>
  <c r="Q48" i="1"/>
  <c r="Q50" i="1"/>
  <c r="Q52" i="1"/>
  <c r="Q54" i="1"/>
  <c r="C14" i="2"/>
  <c r="D67" i="1"/>
  <c r="H16" i="2"/>
  <c r="L21" i="2"/>
  <c r="Q95" i="1"/>
  <c r="P95" i="1"/>
  <c r="K17" i="1"/>
  <c r="K25" i="1"/>
  <c r="E31" i="1"/>
  <c r="J20" i="1"/>
  <c r="E20" i="1"/>
  <c r="E22" i="1"/>
  <c r="P23" i="1"/>
  <c r="E24" i="1"/>
  <c r="E26" i="1"/>
  <c r="D29" i="1"/>
  <c r="D31" i="1"/>
  <c r="D33" i="1"/>
  <c r="P33" i="1"/>
  <c r="D35" i="1"/>
  <c r="D37" i="1"/>
  <c r="D39" i="1"/>
  <c r="D41" i="1"/>
  <c r="B43" i="1"/>
  <c r="F60" i="1" s="1"/>
  <c r="K45" i="1"/>
  <c r="K47" i="1"/>
  <c r="K55" i="1"/>
  <c r="K57" i="1"/>
  <c r="K61" i="1"/>
  <c r="K66" i="1"/>
  <c r="D14" i="2"/>
  <c r="E67" i="1"/>
  <c r="P67" i="1"/>
  <c r="J69" i="1"/>
  <c r="Q82" i="1"/>
  <c r="L29" i="2"/>
  <c r="P85" i="1"/>
  <c r="L28" i="2"/>
  <c r="Q86" i="1"/>
  <c r="P89" i="1"/>
  <c r="Q93" i="1"/>
  <c r="P93" i="1"/>
  <c r="D96" i="1"/>
  <c r="K19" i="1"/>
  <c r="D10" i="1"/>
  <c r="D16" i="1"/>
  <c r="E16" i="1"/>
  <c r="B28" i="1"/>
  <c r="F38" i="1" s="1"/>
  <c r="D45" i="1"/>
  <c r="D47" i="1"/>
  <c r="D49" i="1"/>
  <c r="K51" i="1"/>
  <c r="D53" i="1"/>
  <c r="D57" i="1"/>
  <c r="K59" i="1"/>
  <c r="H13" i="2"/>
  <c r="Q74" i="1"/>
  <c r="C23" i="2"/>
  <c r="E75" i="1"/>
  <c r="K75" i="1"/>
  <c r="C21" i="2"/>
  <c r="C30" i="2"/>
  <c r="Q91" i="1"/>
  <c r="P91" i="1"/>
  <c r="D94" i="1"/>
  <c r="G51" i="1"/>
  <c r="D13" i="2"/>
  <c r="F13" i="2" s="1"/>
  <c r="C11" i="4"/>
  <c r="N8" i="4" s="1"/>
  <c r="T7" i="4" s="1"/>
  <c r="C16" i="2"/>
  <c r="K97" i="1"/>
  <c r="K99" i="1"/>
  <c r="K101" i="1"/>
  <c r="F104" i="1"/>
  <c r="F106" i="1"/>
  <c r="D111" i="1"/>
  <c r="K111" i="1"/>
  <c r="Q111" i="1"/>
  <c r="D113" i="1"/>
  <c r="K113" i="1"/>
  <c r="D115" i="1"/>
  <c r="K115" i="1"/>
  <c r="Q115" i="1"/>
  <c r="D117" i="1"/>
  <c r="B73" i="1"/>
  <c r="AU3" i="4" s="1"/>
  <c r="D119" i="1"/>
  <c r="K119" i="1"/>
  <c r="D121" i="1"/>
  <c r="Q129" i="1"/>
  <c r="P129" i="1"/>
  <c r="C38" i="2"/>
  <c r="D139" i="1"/>
  <c r="B138" i="1"/>
  <c r="F142" i="1" s="1"/>
  <c r="H26" i="2"/>
  <c r="J110" i="1"/>
  <c r="E110" i="1"/>
  <c r="C109" i="1"/>
  <c r="D109" i="1" s="1"/>
  <c r="J112" i="1"/>
  <c r="E112" i="1"/>
  <c r="J114" i="1"/>
  <c r="E114" i="1"/>
  <c r="E116" i="1"/>
  <c r="D31" i="2"/>
  <c r="E120" i="1"/>
  <c r="J121" i="1"/>
  <c r="J129" i="1"/>
  <c r="J131" i="1"/>
  <c r="J135" i="1"/>
  <c r="E74" i="1"/>
  <c r="D21" i="2"/>
  <c r="E76" i="1"/>
  <c r="E78" i="1"/>
  <c r="E80" i="1"/>
  <c r="E82" i="1"/>
  <c r="D29" i="2"/>
  <c r="E84" i="1"/>
  <c r="D28" i="2"/>
  <c r="E86" i="1"/>
  <c r="H27" i="2"/>
  <c r="E88" i="1"/>
  <c r="E90" i="1"/>
  <c r="E91" i="1"/>
  <c r="E92" i="1"/>
  <c r="E93" i="1"/>
  <c r="E94" i="1"/>
  <c r="E95" i="1"/>
  <c r="E96" i="1"/>
  <c r="P97" i="1"/>
  <c r="E98" i="1"/>
  <c r="Q98" i="1"/>
  <c r="E99" i="1"/>
  <c r="P99" i="1"/>
  <c r="E100" i="1"/>
  <c r="Q100" i="1"/>
  <c r="E101" i="1"/>
  <c r="P101" i="1"/>
  <c r="E103" i="1"/>
  <c r="P103" i="1"/>
  <c r="E104" i="1"/>
  <c r="E106" i="1"/>
  <c r="E107" i="1"/>
  <c r="E108" i="1"/>
  <c r="Q108" i="1"/>
  <c r="D110" i="1"/>
  <c r="P110" i="1"/>
  <c r="D112" i="1"/>
  <c r="P112" i="1"/>
  <c r="D114" i="1"/>
  <c r="P114" i="1"/>
  <c r="D116" i="1"/>
  <c r="P116" i="1"/>
  <c r="D120" i="1"/>
  <c r="O118" i="1"/>
  <c r="G32" i="2"/>
  <c r="Q131" i="1"/>
  <c r="P133" i="1"/>
  <c r="Q133" i="1"/>
  <c r="P135" i="1"/>
  <c r="Q135" i="1"/>
  <c r="Q92" i="1"/>
  <c r="Q96" i="1"/>
  <c r="F107" i="1"/>
  <c r="C37" i="2"/>
  <c r="D141" i="1"/>
  <c r="Q141" i="1"/>
  <c r="D11" i="4"/>
  <c r="O8" i="4" s="1"/>
  <c r="D16" i="2"/>
  <c r="D23" i="2"/>
  <c r="P75" i="1"/>
  <c r="P77" i="1"/>
  <c r="D22" i="2"/>
  <c r="P79" i="1"/>
  <c r="D27" i="2"/>
  <c r="F27" i="2" s="1"/>
  <c r="P81" i="1"/>
  <c r="D24" i="2"/>
  <c r="F24" i="2" s="1"/>
  <c r="D25" i="2"/>
  <c r="P87" i="1"/>
  <c r="F26" i="2"/>
  <c r="K121" i="1"/>
  <c r="C19" i="4"/>
  <c r="K144" i="1"/>
  <c r="K146" i="1"/>
  <c r="K148" i="1"/>
  <c r="K150" i="1"/>
  <c r="K152" i="1"/>
  <c r="K155" i="1"/>
  <c r="B158" i="1"/>
  <c r="F161" i="1" s="1"/>
  <c r="D159" i="1"/>
  <c r="K159" i="1"/>
  <c r="L160" i="1"/>
  <c r="D161" i="1"/>
  <c r="K161" i="1"/>
  <c r="Q161" i="1"/>
  <c r="B162" i="1"/>
  <c r="F165" i="1" s="1"/>
  <c r="D163" i="1"/>
  <c r="K163" i="1"/>
  <c r="D165" i="1"/>
  <c r="K165" i="1"/>
  <c r="D167" i="1"/>
  <c r="K167" i="1"/>
  <c r="D169" i="1"/>
  <c r="K169" i="1"/>
  <c r="D171" i="1"/>
  <c r="K171" i="1"/>
  <c r="Q173" i="1"/>
  <c r="P176" i="1"/>
  <c r="Q178" i="1"/>
  <c r="K179" i="1"/>
  <c r="E179" i="1"/>
  <c r="Q180" i="1"/>
  <c r="E181" i="1"/>
  <c r="F193" i="1"/>
  <c r="K183" i="1"/>
  <c r="E183" i="1"/>
  <c r="Q193" i="1"/>
  <c r="P193" i="1"/>
  <c r="L51" i="2"/>
  <c r="K142" i="1"/>
  <c r="E160" i="1"/>
  <c r="E164" i="1"/>
  <c r="E166" i="1"/>
  <c r="E170" i="1"/>
  <c r="P172" i="1"/>
  <c r="J172" i="1"/>
  <c r="E172" i="1"/>
  <c r="D174" i="1"/>
  <c r="K175" i="1"/>
  <c r="Q175" i="1"/>
  <c r="Q176" i="1"/>
  <c r="N209" i="1"/>
  <c r="R217" i="1" s="1"/>
  <c r="Q212" i="1"/>
  <c r="P212" i="1"/>
  <c r="H32" i="2"/>
  <c r="K122" i="1"/>
  <c r="K126" i="1"/>
  <c r="K129" i="1"/>
  <c r="K131" i="1"/>
  <c r="K133" i="1"/>
  <c r="K135" i="1"/>
  <c r="D38" i="2"/>
  <c r="F38" i="2" s="1"/>
  <c r="E139" i="1"/>
  <c r="C138" i="1"/>
  <c r="G142" i="1" s="1"/>
  <c r="D37" i="2"/>
  <c r="E141" i="1"/>
  <c r="E142" i="1"/>
  <c r="P142" i="1"/>
  <c r="E143" i="1"/>
  <c r="Q143" i="1"/>
  <c r="E144" i="1"/>
  <c r="P144" i="1"/>
  <c r="E145" i="1"/>
  <c r="E146" i="1"/>
  <c r="P146" i="1"/>
  <c r="E147" i="1"/>
  <c r="Q147" i="1"/>
  <c r="E148" i="1"/>
  <c r="P148" i="1"/>
  <c r="E149" i="1"/>
  <c r="Q149" i="1"/>
  <c r="E150" i="1"/>
  <c r="P150" i="1"/>
  <c r="E151" i="1"/>
  <c r="Q151" i="1"/>
  <c r="E155" i="1"/>
  <c r="P155" i="1"/>
  <c r="D43" i="2"/>
  <c r="F43" i="2" s="1"/>
  <c r="E156" i="1"/>
  <c r="D160" i="1"/>
  <c r="P160" i="1"/>
  <c r="D164" i="1"/>
  <c r="D166" i="1"/>
  <c r="C42" i="2"/>
  <c r="D170" i="1"/>
  <c r="D172" i="1"/>
  <c r="C44" i="2"/>
  <c r="E177" i="1"/>
  <c r="K177" i="1"/>
  <c r="P179" i="1"/>
  <c r="P181" i="1"/>
  <c r="O182" i="1"/>
  <c r="S184" i="1" s="1"/>
  <c r="P183" i="1"/>
  <c r="D185" i="1"/>
  <c r="E185" i="1"/>
  <c r="C45" i="2"/>
  <c r="D187" i="1"/>
  <c r="D189" i="1"/>
  <c r="D191" i="1"/>
  <c r="E191" i="1"/>
  <c r="Q210" i="1"/>
  <c r="P210" i="1"/>
  <c r="Q216" i="1"/>
  <c r="P216" i="1"/>
  <c r="J130" i="1"/>
  <c r="E130" i="1"/>
  <c r="J132" i="1"/>
  <c r="E132" i="1"/>
  <c r="J134" i="1"/>
  <c r="E134" i="1"/>
  <c r="J136" i="1"/>
  <c r="E136" i="1"/>
  <c r="L38" i="2"/>
  <c r="Q139" i="1"/>
  <c r="C36" i="2"/>
  <c r="L37" i="2"/>
  <c r="Q145" i="1"/>
  <c r="C39" i="2"/>
  <c r="D156" i="1"/>
  <c r="L43" i="2"/>
  <c r="Q156" i="1"/>
  <c r="Q195" i="1"/>
  <c r="P195" i="1"/>
  <c r="Q200" i="1"/>
  <c r="Q202" i="1"/>
  <c r="P202" i="1"/>
  <c r="Q204" i="1"/>
  <c r="P204" i="1"/>
  <c r="Q206" i="1"/>
  <c r="P206" i="1"/>
  <c r="Q214" i="1"/>
  <c r="P214" i="1"/>
  <c r="K53" i="2"/>
  <c r="F32" i="2"/>
  <c r="D19" i="4"/>
  <c r="D35" i="2"/>
  <c r="G129" i="1"/>
  <c r="G131" i="1"/>
  <c r="G133" i="1"/>
  <c r="G135" i="1"/>
  <c r="D36" i="2"/>
  <c r="P140" i="1"/>
  <c r="D39" i="2"/>
  <c r="P152" i="1"/>
  <c r="G159" i="1"/>
  <c r="G161" i="1"/>
  <c r="G163" i="1"/>
  <c r="D42" i="2"/>
  <c r="P169" i="1"/>
  <c r="F41" i="2"/>
  <c r="K173" i="1"/>
  <c r="E174" i="1"/>
  <c r="J174" i="1"/>
  <c r="E176" i="1"/>
  <c r="D44" i="2"/>
  <c r="E178" i="1"/>
  <c r="E180" i="1"/>
  <c r="E184" i="1"/>
  <c r="Q184" i="1"/>
  <c r="E186" i="1"/>
  <c r="E188" i="1"/>
  <c r="E190" i="1"/>
  <c r="Q190" i="1"/>
  <c r="H45" i="2"/>
  <c r="E192" i="1"/>
  <c r="Q192" i="1"/>
  <c r="E193" i="1"/>
  <c r="E194" i="1"/>
  <c r="E195" i="1"/>
  <c r="H41" i="2"/>
  <c r="E196" i="1"/>
  <c r="Q196" i="1"/>
  <c r="D27" i="4"/>
  <c r="O11" i="4" s="1"/>
  <c r="E200" i="1"/>
  <c r="E201" i="1"/>
  <c r="E202" i="1"/>
  <c r="E203" i="1"/>
  <c r="Q203" i="1"/>
  <c r="E204" i="1"/>
  <c r="E205" i="1"/>
  <c r="E207" i="1"/>
  <c r="Q207" i="1"/>
  <c r="D210" i="1"/>
  <c r="P213" i="1"/>
  <c r="E213" i="1"/>
  <c r="D214" i="1"/>
  <c r="E217" i="1"/>
  <c r="D219" i="1"/>
  <c r="C39" i="4"/>
  <c r="G4" i="4" s="1"/>
  <c r="C47" i="2"/>
  <c r="K211" i="1"/>
  <c r="D211" i="1"/>
  <c r="F213" i="1"/>
  <c r="K215" i="1"/>
  <c r="D215" i="1"/>
  <c r="F217" i="1"/>
  <c r="C33" i="4"/>
  <c r="N12" i="4" s="1"/>
  <c r="T12" i="4" s="1"/>
  <c r="Y11" i="4" s="1"/>
  <c r="C53" i="2"/>
  <c r="D221" i="1"/>
  <c r="D35" i="4"/>
  <c r="O4" i="4" s="1"/>
  <c r="D55" i="2"/>
  <c r="C227" i="1"/>
  <c r="K193" i="1"/>
  <c r="K195" i="1"/>
  <c r="K204" i="1"/>
  <c r="K206" i="1"/>
  <c r="E211" i="1"/>
  <c r="D212" i="1"/>
  <c r="E215" i="1"/>
  <c r="D216" i="1"/>
  <c r="G51" i="2"/>
  <c r="D33" i="4"/>
  <c r="O12" i="4" s="1"/>
  <c r="D53" i="2"/>
  <c r="F53" i="2" s="1"/>
  <c r="P221" i="1"/>
  <c r="E221" i="1"/>
  <c r="K221" i="1"/>
  <c r="D223" i="1"/>
  <c r="K185" i="1"/>
  <c r="K187" i="1"/>
  <c r="K191" i="1"/>
  <c r="D193" i="1"/>
  <c r="D195" i="1"/>
  <c r="D197" i="1"/>
  <c r="H47" i="2"/>
  <c r="B199" i="1"/>
  <c r="F200" i="1" s="1"/>
  <c r="D200" i="1"/>
  <c r="D202" i="1"/>
  <c r="K202" i="1"/>
  <c r="D204" i="1"/>
  <c r="D206" i="1"/>
  <c r="C209" i="1"/>
  <c r="G215" i="1" s="1"/>
  <c r="F211" i="1"/>
  <c r="E212" i="1"/>
  <c r="D213" i="1"/>
  <c r="J214" i="1"/>
  <c r="F215" i="1"/>
  <c r="E216" i="1"/>
  <c r="D217" i="1"/>
  <c r="D31" i="4"/>
  <c r="O9" i="4" s="1"/>
  <c r="D51" i="2"/>
  <c r="E223" i="1"/>
  <c r="D47" i="2"/>
  <c r="G200" i="1"/>
  <c r="G202" i="1"/>
  <c r="G204" i="1"/>
  <c r="G26" i="3"/>
  <c r="G22" i="3"/>
  <c r="G18" i="3"/>
  <c r="G14" i="3"/>
  <c r="G10" i="3"/>
  <c r="G28" i="3"/>
  <c r="G24" i="3"/>
  <c r="G20" i="3"/>
  <c r="G29" i="3"/>
  <c r="G25" i="3"/>
  <c r="G21" i="3"/>
  <c r="G17" i="3"/>
  <c r="G13" i="3"/>
  <c r="G19" i="3"/>
  <c r="G11" i="3"/>
  <c r="G23" i="3"/>
  <c r="G27" i="3"/>
  <c r="G16" i="3"/>
  <c r="G12" i="3"/>
  <c r="U26" i="3"/>
  <c r="U22" i="3"/>
  <c r="U18" i="3"/>
  <c r="U14" i="3"/>
  <c r="U10" i="3"/>
  <c r="U28" i="3"/>
  <c r="U24" i="3"/>
  <c r="U20" i="3"/>
  <c r="U29" i="3"/>
  <c r="U25" i="3"/>
  <c r="U21" i="3"/>
  <c r="U17" i="3"/>
  <c r="U13" i="3"/>
  <c r="U23" i="3"/>
  <c r="U15" i="3"/>
  <c r="U27" i="3"/>
  <c r="U16" i="3"/>
  <c r="U12" i="3"/>
  <c r="U19" i="3"/>
  <c r="U11" i="3"/>
  <c r="F210" i="1"/>
  <c r="F212" i="1"/>
  <c r="F214" i="1"/>
  <c r="F216" i="1"/>
  <c r="C31" i="4"/>
  <c r="N9" i="4" s="1"/>
  <c r="T10" i="4" s="1"/>
  <c r="C51" i="2"/>
  <c r="C35" i="4"/>
  <c r="N4" i="4" s="1"/>
  <c r="C55" i="2"/>
  <c r="K13" i="3"/>
  <c r="K27" i="3"/>
  <c r="K23" i="3"/>
  <c r="K19" i="3"/>
  <c r="K15" i="3"/>
  <c r="K11" i="3"/>
  <c r="K29" i="3"/>
  <c r="K25" i="3"/>
  <c r="K21" i="3"/>
  <c r="K26" i="3"/>
  <c r="K22" i="3"/>
  <c r="K18" i="3"/>
  <c r="K14" i="3"/>
  <c r="K10" i="3"/>
  <c r="K28" i="3"/>
  <c r="K12" i="3"/>
  <c r="K16" i="3"/>
  <c r="AG3" i="4"/>
  <c r="AP3" i="4" s="1"/>
  <c r="H2" i="4"/>
  <c r="N11" i="3"/>
  <c r="D12" i="3"/>
  <c r="R12" i="3"/>
  <c r="N15" i="3"/>
  <c r="D16" i="3"/>
  <c r="R16" i="3"/>
  <c r="N19" i="3"/>
  <c r="D20" i="3"/>
  <c r="R20" i="3"/>
  <c r="N23" i="3"/>
  <c r="D24" i="3"/>
  <c r="R24" i="3"/>
  <c r="N27" i="3"/>
  <c r="D28" i="3"/>
  <c r="R28" i="3"/>
  <c r="N26" i="3"/>
  <c r="D27" i="3"/>
  <c r="R27" i="3"/>
  <c r="N2" i="4"/>
  <c r="N12" i="3"/>
  <c r="D13" i="3"/>
  <c r="R13" i="3"/>
  <c r="N16" i="3"/>
  <c r="D17" i="3"/>
  <c r="R17" i="3"/>
  <c r="N20" i="3"/>
  <c r="D21" i="3"/>
  <c r="R21" i="3"/>
  <c r="N24" i="3"/>
  <c r="D25" i="3"/>
  <c r="R25" i="3"/>
  <c r="F23" i="2" l="1"/>
  <c r="E128" i="1"/>
  <c r="G185" i="1"/>
  <c r="D128" i="1"/>
  <c r="G130" i="1"/>
  <c r="E102" i="1"/>
  <c r="S57" i="1"/>
  <c r="C35" i="2"/>
  <c r="F35" i="2" s="1"/>
  <c r="S185" i="1"/>
  <c r="E45" i="2"/>
  <c r="E41" i="2"/>
  <c r="G165" i="1"/>
  <c r="C157" i="1"/>
  <c r="D46" i="2" s="1"/>
  <c r="G132" i="1"/>
  <c r="G107" i="1"/>
  <c r="G105" i="1"/>
  <c r="G45" i="1"/>
  <c r="F42" i="2"/>
  <c r="F25" i="2"/>
  <c r="F28" i="2"/>
  <c r="F39" i="2"/>
  <c r="G144" i="1"/>
  <c r="F22" i="2"/>
  <c r="F16" i="2"/>
  <c r="F45" i="2"/>
  <c r="S47" i="1"/>
  <c r="R213" i="1"/>
  <c r="K69" i="1"/>
  <c r="R214" i="1"/>
  <c r="R212" i="1"/>
  <c r="E162" i="1"/>
  <c r="G136" i="1"/>
  <c r="G106" i="1"/>
  <c r="BA25" i="4"/>
  <c r="AZ25" i="4" s="1"/>
  <c r="AV6" i="4"/>
  <c r="AW6" i="4" s="1"/>
  <c r="G206" i="1"/>
  <c r="G152" i="1"/>
  <c r="G140" i="1"/>
  <c r="G148" i="1"/>
  <c r="G146" i="1"/>
  <c r="D21" i="4"/>
  <c r="G61" i="1"/>
  <c r="G59" i="1"/>
  <c r="G49" i="1"/>
  <c r="G57" i="1"/>
  <c r="S59" i="1"/>
  <c r="S55" i="1"/>
  <c r="G34" i="1"/>
  <c r="G32" i="1"/>
  <c r="G21" i="1"/>
  <c r="G23" i="1"/>
  <c r="R215" i="1"/>
  <c r="F24" i="1"/>
  <c r="F194" i="1"/>
  <c r="L193" i="1"/>
  <c r="S53" i="1"/>
  <c r="F152" i="1"/>
  <c r="F140" i="1"/>
  <c r="F147" i="1"/>
  <c r="F141" i="1"/>
  <c r="R210" i="1"/>
  <c r="L165" i="1"/>
  <c r="L163" i="1"/>
  <c r="L164" i="1"/>
  <c r="L166" i="1"/>
  <c r="F143" i="1"/>
  <c r="F132" i="1"/>
  <c r="F135" i="1"/>
  <c r="F131" i="1"/>
  <c r="K16" i="1"/>
  <c r="F22" i="1"/>
  <c r="F23" i="1"/>
  <c r="F13" i="1"/>
  <c r="K103" i="1"/>
  <c r="J133" i="1"/>
  <c r="I199" i="1"/>
  <c r="M200" i="1" s="1"/>
  <c r="H157" i="1"/>
  <c r="F47" i="2"/>
  <c r="D30" i="2"/>
  <c r="F30" i="2" s="1"/>
  <c r="K107" i="1"/>
  <c r="P105" i="1"/>
  <c r="Q88" i="1"/>
  <c r="Q99" i="1"/>
  <c r="S61" i="1"/>
  <c r="S51" i="1"/>
  <c r="G38" i="1"/>
  <c r="G19" i="1"/>
  <c r="G11" i="1"/>
  <c r="G14" i="1"/>
  <c r="F21" i="1"/>
  <c r="E182" i="1"/>
  <c r="F151" i="1"/>
  <c r="F148" i="1"/>
  <c r="G53" i="1"/>
  <c r="G40" i="1"/>
  <c r="G30" i="1"/>
  <c r="F18" i="1"/>
  <c r="F12" i="1"/>
  <c r="F10" i="1"/>
  <c r="K34" i="1"/>
  <c r="J12" i="1"/>
  <c r="F206" i="1"/>
  <c r="N128" i="1"/>
  <c r="K35" i="2" s="1"/>
  <c r="F146" i="1"/>
  <c r="F139" i="1"/>
  <c r="K22" i="2"/>
  <c r="J126" i="1"/>
  <c r="F204" i="1"/>
  <c r="G150" i="1"/>
  <c r="J32" i="2"/>
  <c r="F149" i="1"/>
  <c r="F145" i="1"/>
  <c r="F144" i="1"/>
  <c r="G36" i="1"/>
  <c r="S63" i="1"/>
  <c r="S49" i="1"/>
  <c r="S45" i="1"/>
  <c r="J16" i="2"/>
  <c r="S48" i="1"/>
  <c r="J13" i="1"/>
  <c r="F134" i="1"/>
  <c r="F129" i="1"/>
  <c r="L161" i="1"/>
  <c r="J122" i="1"/>
  <c r="L159" i="1"/>
  <c r="F150" i="1"/>
  <c r="S54" i="1"/>
  <c r="G33" i="1"/>
  <c r="K23" i="2"/>
  <c r="J117" i="1"/>
  <c r="Q80" i="1"/>
  <c r="N43" i="1"/>
  <c r="R48" i="1" s="1"/>
  <c r="F16" i="1"/>
  <c r="S52" i="1"/>
  <c r="S44" i="1"/>
  <c r="G35" i="1"/>
  <c r="S50" i="1"/>
  <c r="C21" i="4"/>
  <c r="F130" i="1"/>
  <c r="F136" i="1"/>
  <c r="Q101" i="1"/>
  <c r="G203" i="1"/>
  <c r="G201" i="1"/>
  <c r="G42" i="2"/>
  <c r="G186" i="1"/>
  <c r="G184" i="1"/>
  <c r="C168" i="1"/>
  <c r="I168" i="1" s="1"/>
  <c r="N199" i="1"/>
  <c r="R206" i="1" s="1"/>
  <c r="I162" i="1"/>
  <c r="K162" i="1" s="1"/>
  <c r="K24" i="2"/>
  <c r="F25" i="1"/>
  <c r="F17" i="1"/>
  <c r="G13" i="1"/>
  <c r="F15" i="1"/>
  <c r="G41" i="1"/>
  <c r="G31" i="1"/>
  <c r="H128" i="1"/>
  <c r="O199" i="1"/>
  <c r="S201" i="1" s="1"/>
  <c r="G205" i="1"/>
  <c r="G104" i="1"/>
  <c r="F36" i="2"/>
  <c r="K36" i="2"/>
  <c r="F37" i="2"/>
  <c r="E158" i="1"/>
  <c r="K25" i="2"/>
  <c r="H23" i="2"/>
  <c r="E118" i="1"/>
  <c r="N28" i="1"/>
  <c r="R29" i="1" s="1"/>
  <c r="F26" i="1"/>
  <c r="F20" i="1"/>
  <c r="F14" i="1"/>
  <c r="N9" i="1"/>
  <c r="R14" i="1" s="1"/>
  <c r="D102" i="1"/>
  <c r="F51" i="2"/>
  <c r="F44" i="2"/>
  <c r="F29" i="2"/>
  <c r="K51" i="2"/>
  <c r="M51" i="2" s="1"/>
  <c r="P219" i="1"/>
  <c r="Q219" i="1"/>
  <c r="G55" i="2"/>
  <c r="H227" i="1"/>
  <c r="J223" i="1"/>
  <c r="C59" i="2"/>
  <c r="E55" i="2"/>
  <c r="C27" i="4"/>
  <c r="N11" i="4" s="1"/>
  <c r="T8" i="4" s="1"/>
  <c r="C49" i="2"/>
  <c r="D199" i="1"/>
  <c r="F205" i="1"/>
  <c r="F201" i="1"/>
  <c r="F203" i="1"/>
  <c r="F207" i="1"/>
  <c r="Q215" i="1"/>
  <c r="P215" i="1"/>
  <c r="D209" i="1"/>
  <c r="J193" i="1"/>
  <c r="F55" i="2"/>
  <c r="D59" i="2"/>
  <c r="K216" i="1"/>
  <c r="J216" i="1"/>
  <c r="J211" i="1"/>
  <c r="H209" i="1"/>
  <c r="L211" i="1" s="1"/>
  <c r="K42" i="2"/>
  <c r="J217" i="1"/>
  <c r="K217" i="1"/>
  <c r="G214" i="1"/>
  <c r="K47" i="2"/>
  <c r="P197" i="1"/>
  <c r="J206" i="1"/>
  <c r="J202" i="1"/>
  <c r="G47" i="2"/>
  <c r="I47" i="2" s="1"/>
  <c r="J197" i="1"/>
  <c r="K197" i="1"/>
  <c r="E53" i="2"/>
  <c r="G216" i="1"/>
  <c r="K212" i="1"/>
  <c r="J212" i="1"/>
  <c r="F202" i="1"/>
  <c r="E47" i="2"/>
  <c r="Q217" i="1"/>
  <c r="P217" i="1"/>
  <c r="Q213" i="1"/>
  <c r="P196" i="1"/>
  <c r="K194" i="1"/>
  <c r="K180" i="1"/>
  <c r="H44" i="2"/>
  <c r="L44" i="2"/>
  <c r="Q177" i="1"/>
  <c r="H42" i="2"/>
  <c r="F181" i="1"/>
  <c r="F179" i="1"/>
  <c r="F176" i="1"/>
  <c r="F173" i="1"/>
  <c r="F172" i="1"/>
  <c r="F170" i="1"/>
  <c r="F189" i="1"/>
  <c r="F187" i="1"/>
  <c r="F177" i="1"/>
  <c r="F178" i="1"/>
  <c r="F174" i="1"/>
  <c r="F190" i="1"/>
  <c r="F171" i="1"/>
  <c r="F191" i="1"/>
  <c r="F175" i="1"/>
  <c r="F192" i="1"/>
  <c r="F188" i="1"/>
  <c r="F180" i="1"/>
  <c r="E168" i="1"/>
  <c r="F197" i="1"/>
  <c r="F169" i="1"/>
  <c r="F196" i="1"/>
  <c r="F195" i="1"/>
  <c r="L31" i="2"/>
  <c r="I209" i="1"/>
  <c r="M216" i="1" s="1"/>
  <c r="K210" i="1"/>
  <c r="Q211" i="1"/>
  <c r="P211" i="1"/>
  <c r="O209" i="1"/>
  <c r="S211" i="1" s="1"/>
  <c r="H55" i="2"/>
  <c r="I227" i="1"/>
  <c r="K223" i="1"/>
  <c r="G212" i="1"/>
  <c r="J203" i="1"/>
  <c r="P201" i="1"/>
  <c r="Q201" i="1"/>
  <c r="J196" i="1"/>
  <c r="G41" i="2"/>
  <c r="J41" i="2" s="1"/>
  <c r="P194" i="1"/>
  <c r="Q194" i="1"/>
  <c r="K192" i="1"/>
  <c r="K190" i="1"/>
  <c r="K188" i="1"/>
  <c r="K186" i="1"/>
  <c r="K184" i="1"/>
  <c r="I182" i="1"/>
  <c r="M184" i="1" s="1"/>
  <c r="C15" i="4"/>
  <c r="N6" i="4" s="1"/>
  <c r="T4" i="4" s="1"/>
  <c r="F120" i="1"/>
  <c r="F116" i="1"/>
  <c r="F114" i="1"/>
  <c r="F112" i="1"/>
  <c r="F110" i="1"/>
  <c r="F89" i="1"/>
  <c r="F87" i="1"/>
  <c r="F85" i="1"/>
  <c r="F83" i="1"/>
  <c r="F79" i="1"/>
  <c r="F81" i="1"/>
  <c r="F82" i="1"/>
  <c r="F113" i="1"/>
  <c r="F101" i="1"/>
  <c r="F76" i="1"/>
  <c r="F91" i="1"/>
  <c r="F109" i="1"/>
  <c r="F121" i="1"/>
  <c r="F111" i="1"/>
  <c r="F119" i="1"/>
  <c r="F122" i="1"/>
  <c r="F75" i="1"/>
  <c r="F78" i="1"/>
  <c r="F84" i="1"/>
  <c r="F86" i="1"/>
  <c r="F90" i="1"/>
  <c r="F92" i="1"/>
  <c r="F117" i="1"/>
  <c r="F95" i="1"/>
  <c r="F97" i="1"/>
  <c r="F96" i="1"/>
  <c r="F74" i="1"/>
  <c r="F98" i="1"/>
  <c r="F100" i="1"/>
  <c r="F102" i="1"/>
  <c r="F108" i="1"/>
  <c r="F80" i="1"/>
  <c r="F88" i="1"/>
  <c r="F93" i="1"/>
  <c r="F99" i="1"/>
  <c r="F115" i="1"/>
  <c r="F77" i="1"/>
  <c r="F94" i="1"/>
  <c r="L45" i="2"/>
  <c r="Q187" i="1"/>
  <c r="J213" i="1"/>
  <c r="D29" i="4"/>
  <c r="O10" i="4" s="1"/>
  <c r="E209" i="1"/>
  <c r="G217" i="1"/>
  <c r="G213" i="1"/>
  <c r="D49" i="2"/>
  <c r="G211" i="1"/>
  <c r="G210" i="1"/>
  <c r="J210" i="1"/>
  <c r="J204" i="1"/>
  <c r="J200" i="1"/>
  <c r="H199" i="1"/>
  <c r="L206" i="1" s="1"/>
  <c r="K200" i="1"/>
  <c r="K207" i="1"/>
  <c r="K205" i="1"/>
  <c r="J201" i="1"/>
  <c r="E199" i="1"/>
  <c r="K55" i="2"/>
  <c r="N227" i="1"/>
  <c r="P223" i="1"/>
  <c r="E51" i="2"/>
  <c r="R15" i="1"/>
  <c r="P205" i="1"/>
  <c r="K203" i="1"/>
  <c r="P192" i="1"/>
  <c r="P188" i="1"/>
  <c r="P186" i="1"/>
  <c r="K176" i="1"/>
  <c r="L41" i="2"/>
  <c r="Q171" i="1"/>
  <c r="L32" i="2"/>
  <c r="Q122" i="1"/>
  <c r="P122" i="1"/>
  <c r="E36" i="2"/>
  <c r="J189" i="1"/>
  <c r="N182" i="1"/>
  <c r="Q182" i="1" s="1"/>
  <c r="Y9" i="4"/>
  <c r="Y8" i="4" s="1"/>
  <c r="T9" i="4"/>
  <c r="R216" i="1"/>
  <c r="L47" i="2"/>
  <c r="Q197" i="1"/>
  <c r="H51" i="2"/>
  <c r="J51" i="2" s="1"/>
  <c r="K219" i="1"/>
  <c r="K214" i="1"/>
  <c r="K189" i="1"/>
  <c r="L55" i="2"/>
  <c r="Q223" i="1"/>
  <c r="O227" i="1"/>
  <c r="L53" i="2"/>
  <c r="N53" i="2" s="1"/>
  <c r="Q221" i="1"/>
  <c r="J219" i="1"/>
  <c r="J195" i="1"/>
  <c r="S183" i="1"/>
  <c r="D39" i="4"/>
  <c r="H4" i="4" s="1"/>
  <c r="E227" i="1"/>
  <c r="G53" i="2"/>
  <c r="I53" i="2" s="1"/>
  <c r="J221" i="1"/>
  <c r="J215" i="1"/>
  <c r="Q205" i="1"/>
  <c r="D227" i="1"/>
  <c r="J207" i="1"/>
  <c r="J205" i="1"/>
  <c r="P203" i="1"/>
  <c r="K201" i="1"/>
  <c r="K196" i="1"/>
  <c r="J192" i="1"/>
  <c r="J190" i="1"/>
  <c r="J188" i="1"/>
  <c r="J186" i="1"/>
  <c r="J184" i="1"/>
  <c r="L39" i="2"/>
  <c r="Q152" i="1"/>
  <c r="L36" i="2"/>
  <c r="Q140" i="1"/>
  <c r="O138" i="1"/>
  <c r="S140" i="1" s="1"/>
  <c r="K136" i="1"/>
  <c r="K132" i="1"/>
  <c r="J185" i="1"/>
  <c r="G44" i="2"/>
  <c r="J177" i="1"/>
  <c r="E42" i="2"/>
  <c r="O158" i="1"/>
  <c r="S160" i="1" s="1"/>
  <c r="J151" i="1"/>
  <c r="K149" i="1"/>
  <c r="J147" i="1"/>
  <c r="K145" i="1"/>
  <c r="J143" i="1"/>
  <c r="D23" i="4"/>
  <c r="E138" i="1"/>
  <c r="G151" i="1"/>
  <c r="G149" i="1"/>
  <c r="G147" i="1"/>
  <c r="G145" i="1"/>
  <c r="G143" i="1"/>
  <c r="G139" i="1"/>
  <c r="G141" i="1"/>
  <c r="C124" i="1"/>
  <c r="R211" i="1"/>
  <c r="Q188" i="1"/>
  <c r="K172" i="1"/>
  <c r="K166" i="1"/>
  <c r="E43" i="2"/>
  <c r="H39" i="2"/>
  <c r="J183" i="1"/>
  <c r="H182" i="1"/>
  <c r="L184" i="1" s="1"/>
  <c r="J179" i="1"/>
  <c r="P173" i="1"/>
  <c r="F166" i="1"/>
  <c r="F164" i="1"/>
  <c r="D162" i="1"/>
  <c r="G39" i="2"/>
  <c r="J152" i="1"/>
  <c r="Q134" i="1"/>
  <c r="P134" i="1"/>
  <c r="Q130" i="1"/>
  <c r="P130" i="1"/>
  <c r="L22" i="2"/>
  <c r="Q79" i="1"/>
  <c r="J166" i="1"/>
  <c r="F159" i="1"/>
  <c r="Q104" i="1"/>
  <c r="Q94" i="1"/>
  <c r="C73" i="1"/>
  <c r="N102" i="1"/>
  <c r="R106" i="1" s="1"/>
  <c r="P100" i="1"/>
  <c r="K96" i="1"/>
  <c r="H29" i="2"/>
  <c r="K84" i="1"/>
  <c r="K74" i="1"/>
  <c r="F163" i="1"/>
  <c r="K114" i="1"/>
  <c r="J170" i="1"/>
  <c r="C23" i="4"/>
  <c r="B124" i="1"/>
  <c r="F138" i="1" s="1"/>
  <c r="D138" i="1"/>
  <c r="P119" i="1"/>
  <c r="N118" i="1"/>
  <c r="Q118" i="1" s="1"/>
  <c r="P117" i="1"/>
  <c r="P115" i="1"/>
  <c r="Y6" i="4"/>
  <c r="G63" i="1"/>
  <c r="G55" i="1"/>
  <c r="G25" i="1"/>
  <c r="G17" i="1"/>
  <c r="G21" i="2"/>
  <c r="J76" i="1"/>
  <c r="E23" i="2"/>
  <c r="Q78" i="1"/>
  <c r="H14" i="2"/>
  <c r="K67" i="1"/>
  <c r="J49" i="1"/>
  <c r="J45" i="1"/>
  <c r="Q29" i="1"/>
  <c r="O28" i="1"/>
  <c r="S29" i="1" s="1"/>
  <c r="K26" i="1"/>
  <c r="K22" i="1"/>
  <c r="J18" i="1"/>
  <c r="L11" i="2"/>
  <c r="D7" i="4"/>
  <c r="AG5" i="4" s="1"/>
  <c r="D10" i="2"/>
  <c r="E28" i="1"/>
  <c r="Q12" i="1"/>
  <c r="Q119" i="1"/>
  <c r="E25" i="2"/>
  <c r="E28" i="2"/>
  <c r="E29" i="2"/>
  <c r="G24" i="2"/>
  <c r="J83" i="1"/>
  <c r="J82" i="1"/>
  <c r="E22" i="2"/>
  <c r="J64" i="1"/>
  <c r="P62" i="1"/>
  <c r="K60" i="1"/>
  <c r="J56" i="1"/>
  <c r="J54" i="1"/>
  <c r="J52" i="1"/>
  <c r="J50" i="1"/>
  <c r="J48" i="1"/>
  <c r="J46" i="1"/>
  <c r="H43" i="1"/>
  <c r="L49" i="1" s="1"/>
  <c r="J44" i="1"/>
  <c r="Q32" i="1"/>
  <c r="P32" i="1"/>
  <c r="Q30" i="1"/>
  <c r="P30" i="1"/>
  <c r="Q59" i="1"/>
  <c r="P59" i="1"/>
  <c r="K49" i="1"/>
  <c r="J40" i="1"/>
  <c r="J36" i="1"/>
  <c r="J32" i="1"/>
  <c r="Q18" i="1"/>
  <c r="G15" i="1"/>
  <c r="K12" i="1"/>
  <c r="C5" i="4"/>
  <c r="C9" i="2"/>
  <c r="D9" i="1"/>
  <c r="B7" i="1"/>
  <c r="F9" i="1" s="1"/>
  <c r="S58" i="1"/>
  <c r="P29" i="1"/>
  <c r="S62" i="1"/>
  <c r="S46" i="1"/>
  <c r="F11" i="1"/>
  <c r="S64" i="1"/>
  <c r="S56" i="1"/>
  <c r="G37" i="1"/>
  <c r="G29" i="1"/>
  <c r="P191" i="1"/>
  <c r="Q191" i="1"/>
  <c r="P189" i="1"/>
  <c r="Q189" i="1"/>
  <c r="K45" i="2"/>
  <c r="P187" i="1"/>
  <c r="Q170" i="1"/>
  <c r="Q166" i="1"/>
  <c r="O162" i="1"/>
  <c r="S166" i="1" s="1"/>
  <c r="H43" i="2"/>
  <c r="K156" i="1"/>
  <c r="P149" i="1"/>
  <c r="P145" i="1"/>
  <c r="P175" i="1"/>
  <c r="Q172" i="1"/>
  <c r="K160" i="1"/>
  <c r="F182" i="1"/>
  <c r="F183" i="1"/>
  <c r="D182" i="1"/>
  <c r="J181" i="1"/>
  <c r="J178" i="1"/>
  <c r="J173" i="1"/>
  <c r="P167" i="1"/>
  <c r="P161" i="1"/>
  <c r="G36" i="2"/>
  <c r="J140" i="1"/>
  <c r="L27" i="2"/>
  <c r="N27" i="2" s="1"/>
  <c r="Q81" i="1"/>
  <c r="L16" i="2"/>
  <c r="Q69" i="1"/>
  <c r="P69" i="1"/>
  <c r="E37" i="2"/>
  <c r="I32" i="2"/>
  <c r="Q116" i="1"/>
  <c r="Q112" i="1"/>
  <c r="K106" i="1"/>
  <c r="K104" i="1"/>
  <c r="J100" i="1"/>
  <c r="K98" i="1"/>
  <c r="K90" i="1"/>
  <c r="H28" i="2"/>
  <c r="K86" i="1"/>
  <c r="K80" i="1"/>
  <c r="H21" i="2"/>
  <c r="K76" i="1"/>
  <c r="P170" i="1"/>
  <c r="K140" i="1"/>
  <c r="K120" i="1"/>
  <c r="K110" i="1"/>
  <c r="I109" i="1"/>
  <c r="H30" i="2" s="1"/>
  <c r="I102" i="1"/>
  <c r="M106" i="1" s="1"/>
  <c r="E38" i="2"/>
  <c r="P113" i="1"/>
  <c r="J95" i="1"/>
  <c r="J91" i="1"/>
  <c r="J120" i="1"/>
  <c r="J94" i="1"/>
  <c r="G30" i="2"/>
  <c r="J77" i="1"/>
  <c r="K21" i="2"/>
  <c r="N21" i="2" s="1"/>
  <c r="P76" i="1"/>
  <c r="C7" i="4"/>
  <c r="AF5" i="4" s="1"/>
  <c r="C10" i="2"/>
  <c r="F35" i="1"/>
  <c r="F33" i="1"/>
  <c r="F29" i="1"/>
  <c r="D28" i="1"/>
  <c r="F41" i="1"/>
  <c r="F39" i="1"/>
  <c r="F37" i="1"/>
  <c r="F31" i="1"/>
  <c r="F14" i="2"/>
  <c r="J63" i="1"/>
  <c r="J53" i="1"/>
  <c r="Q39" i="1"/>
  <c r="Q35" i="1"/>
  <c r="Q31" i="1"/>
  <c r="J24" i="1"/>
  <c r="P22" i="1"/>
  <c r="P20" i="1"/>
  <c r="E14" i="2"/>
  <c r="F63" i="1"/>
  <c r="F59" i="1"/>
  <c r="F55" i="1"/>
  <c r="F51" i="1"/>
  <c r="F47" i="1"/>
  <c r="K39" i="1"/>
  <c r="K35" i="1"/>
  <c r="Q10" i="1"/>
  <c r="O9" i="1"/>
  <c r="S22" i="1" s="1"/>
  <c r="J88" i="1"/>
  <c r="H25" i="2"/>
  <c r="P82" i="1"/>
  <c r="G27" i="2"/>
  <c r="I27" i="2" s="1"/>
  <c r="J81" i="1"/>
  <c r="J80" i="1"/>
  <c r="H22" i="2"/>
  <c r="K77" i="1"/>
  <c r="I16" i="2"/>
  <c r="J62" i="1"/>
  <c r="P60" i="1"/>
  <c r="K58" i="1"/>
  <c r="D9" i="4"/>
  <c r="AG6" i="4" s="1"/>
  <c r="D11" i="2"/>
  <c r="G62" i="1"/>
  <c r="G60" i="1"/>
  <c r="G54" i="1"/>
  <c r="G48" i="1"/>
  <c r="G46" i="1"/>
  <c r="G44" i="1"/>
  <c r="E43" i="1"/>
  <c r="G64" i="1"/>
  <c r="G58" i="1"/>
  <c r="G56" i="1"/>
  <c r="G52" i="1"/>
  <c r="G50" i="1"/>
  <c r="Q40" i="1"/>
  <c r="P40" i="1"/>
  <c r="Q63" i="1"/>
  <c r="P63" i="1"/>
  <c r="K53" i="1"/>
  <c r="P31" i="1"/>
  <c r="K14" i="1"/>
  <c r="P18" i="1"/>
  <c r="G16" i="1"/>
  <c r="P35" i="1"/>
  <c r="Q11" i="1"/>
  <c r="F56" i="1"/>
  <c r="F40" i="1"/>
  <c r="I9" i="1"/>
  <c r="M12" i="1" s="1"/>
  <c r="E39" i="2"/>
  <c r="K134" i="1"/>
  <c r="K130" i="1"/>
  <c r="P185" i="1"/>
  <c r="Q185" i="1"/>
  <c r="E44" i="2"/>
  <c r="P174" i="1"/>
  <c r="Q160" i="1"/>
  <c r="K43" i="2"/>
  <c r="M43" i="2" s="1"/>
  <c r="P156" i="1"/>
  <c r="K151" i="1"/>
  <c r="J149" i="1"/>
  <c r="K147" i="1"/>
  <c r="J145" i="1"/>
  <c r="K143" i="1"/>
  <c r="H37" i="2"/>
  <c r="K141" i="1"/>
  <c r="H38" i="2"/>
  <c r="K139" i="1"/>
  <c r="I138" i="1"/>
  <c r="S186" i="1"/>
  <c r="J175" i="1"/>
  <c r="M164" i="1"/>
  <c r="K164" i="1"/>
  <c r="K39" i="2"/>
  <c r="F186" i="1"/>
  <c r="J180" i="1"/>
  <c r="P178" i="1"/>
  <c r="Q174" i="1"/>
  <c r="P165" i="1"/>
  <c r="P159" i="1"/>
  <c r="N158" i="1"/>
  <c r="R161" i="1" s="1"/>
  <c r="J155" i="1"/>
  <c r="Q136" i="1"/>
  <c r="P136" i="1"/>
  <c r="Q132" i="1"/>
  <c r="P132" i="1"/>
  <c r="L26" i="2"/>
  <c r="Q107" i="1"/>
  <c r="O102" i="1"/>
  <c r="S107" i="1" s="1"/>
  <c r="L25" i="2"/>
  <c r="Q87" i="1"/>
  <c r="L24" i="2"/>
  <c r="Q83" i="1"/>
  <c r="L23" i="2"/>
  <c r="N23" i="2" s="1"/>
  <c r="Q75" i="1"/>
  <c r="G37" i="2"/>
  <c r="J141" i="1"/>
  <c r="Q167" i="1"/>
  <c r="Q120" i="1"/>
  <c r="P108" i="1"/>
  <c r="K108" i="1"/>
  <c r="P106" i="1"/>
  <c r="P104" i="1"/>
  <c r="P98" i="1"/>
  <c r="K92" i="1"/>
  <c r="F21" i="2"/>
  <c r="F185" i="1"/>
  <c r="H36" i="2"/>
  <c r="K116" i="1"/>
  <c r="K112" i="1"/>
  <c r="P166" i="1"/>
  <c r="Q159" i="1"/>
  <c r="G38" i="2"/>
  <c r="J139" i="1"/>
  <c r="H138" i="1"/>
  <c r="L140" i="1" s="1"/>
  <c r="P111" i="1"/>
  <c r="L13" i="2"/>
  <c r="Q66" i="1"/>
  <c r="P94" i="1"/>
  <c r="E21" i="2"/>
  <c r="G23" i="2"/>
  <c r="J75" i="1"/>
  <c r="J74" i="1"/>
  <c r="Q22" i="1"/>
  <c r="J96" i="1"/>
  <c r="K91" i="1"/>
  <c r="L14" i="2"/>
  <c r="M14" i="2" s="1"/>
  <c r="Q67" i="1"/>
  <c r="K13" i="2"/>
  <c r="P66" i="1"/>
  <c r="J55" i="1"/>
  <c r="J47" i="1"/>
  <c r="C9" i="4"/>
  <c r="AF6" i="4" s="1"/>
  <c r="C11" i="2"/>
  <c r="F54" i="1"/>
  <c r="F52" i="1"/>
  <c r="F50" i="1"/>
  <c r="F48" i="1"/>
  <c r="F46" i="1"/>
  <c r="F44" i="1"/>
  <c r="D43" i="1"/>
  <c r="J26" i="1"/>
  <c r="J22" i="1"/>
  <c r="K31" i="1"/>
  <c r="Q113" i="1"/>
  <c r="Q76" i="1"/>
  <c r="K29" i="1"/>
  <c r="I28" i="1"/>
  <c r="M39" i="1" s="1"/>
  <c r="J92" i="1"/>
  <c r="J90" i="1"/>
  <c r="J89" i="1"/>
  <c r="P88" i="1"/>
  <c r="G25" i="2"/>
  <c r="J87" i="1"/>
  <c r="G28" i="2"/>
  <c r="J86" i="1"/>
  <c r="G29" i="2"/>
  <c r="J84" i="1"/>
  <c r="E24" i="2"/>
  <c r="P80" i="1"/>
  <c r="G22" i="2"/>
  <c r="J79" i="1"/>
  <c r="J78" i="1"/>
  <c r="K64" i="1"/>
  <c r="J60" i="1"/>
  <c r="P58" i="1"/>
  <c r="K56" i="1"/>
  <c r="K54" i="1"/>
  <c r="K52" i="1"/>
  <c r="K50" i="1"/>
  <c r="K48" i="1"/>
  <c r="K46" i="1"/>
  <c r="R38" i="1"/>
  <c r="Q38" i="1"/>
  <c r="P38" i="1"/>
  <c r="Q36" i="1"/>
  <c r="P36" i="1"/>
  <c r="J21" i="1"/>
  <c r="J15" i="1"/>
  <c r="K63" i="1"/>
  <c r="R51" i="1"/>
  <c r="Q51" i="1"/>
  <c r="P51" i="1"/>
  <c r="J38" i="1"/>
  <c r="J34" i="1"/>
  <c r="F32" i="1"/>
  <c r="F62" i="1"/>
  <c r="K15" i="1"/>
  <c r="J39" i="1"/>
  <c r="J31" i="1"/>
  <c r="F36" i="1"/>
  <c r="P207" i="1"/>
  <c r="J194" i="1"/>
  <c r="P190" i="1"/>
  <c r="P184" i="1"/>
  <c r="K178" i="1"/>
  <c r="K174" i="1"/>
  <c r="L42" i="2"/>
  <c r="Q169" i="1"/>
  <c r="O168" i="1"/>
  <c r="S177" i="1" s="1"/>
  <c r="Q126" i="1"/>
  <c r="P126" i="1"/>
  <c r="J191" i="1"/>
  <c r="G45" i="2"/>
  <c r="I45" i="2" s="1"/>
  <c r="J187" i="1"/>
  <c r="K44" i="2"/>
  <c r="P177" i="1"/>
  <c r="Q164" i="1"/>
  <c r="G43" i="2"/>
  <c r="J156" i="1"/>
  <c r="P151" i="1"/>
  <c r="P147" i="1"/>
  <c r="P143" i="1"/>
  <c r="I128" i="1"/>
  <c r="M132" i="1" s="1"/>
  <c r="P209" i="1"/>
  <c r="Q186" i="1"/>
  <c r="K170" i="1"/>
  <c r="F184" i="1"/>
  <c r="K181" i="1"/>
  <c r="P180" i="1"/>
  <c r="K41" i="2"/>
  <c r="P171" i="1"/>
  <c r="P163" i="1"/>
  <c r="N162" i="1"/>
  <c r="R163" i="1" s="1"/>
  <c r="I158" i="1"/>
  <c r="F160" i="1"/>
  <c r="B157" i="1"/>
  <c r="D158" i="1"/>
  <c r="J150" i="1"/>
  <c r="J148" i="1"/>
  <c r="J146" i="1"/>
  <c r="J144" i="1"/>
  <c r="J142" i="1"/>
  <c r="Q77" i="1"/>
  <c r="J160" i="1"/>
  <c r="K37" i="2"/>
  <c r="M37" i="2" s="1"/>
  <c r="P141" i="1"/>
  <c r="J176" i="1"/>
  <c r="P164" i="1"/>
  <c r="Q114" i="1"/>
  <c r="Q110" i="1"/>
  <c r="O109" i="1"/>
  <c r="L30" i="2" s="1"/>
  <c r="J108" i="1"/>
  <c r="P107" i="1"/>
  <c r="J106" i="1"/>
  <c r="J104" i="1"/>
  <c r="K100" i="1"/>
  <c r="J98" i="1"/>
  <c r="K94" i="1"/>
  <c r="K88" i="1"/>
  <c r="K82" i="1"/>
  <c r="K78" i="1"/>
  <c r="J164" i="1"/>
  <c r="H31" i="2"/>
  <c r="E109" i="1"/>
  <c r="Q165" i="1"/>
  <c r="K38" i="2"/>
  <c r="M38" i="2" s="1"/>
  <c r="P139" i="1"/>
  <c r="N138" i="1"/>
  <c r="R149" i="1" s="1"/>
  <c r="O128" i="1"/>
  <c r="L35" i="2" s="1"/>
  <c r="C31" i="2"/>
  <c r="E31" i="2" s="1"/>
  <c r="F118" i="1"/>
  <c r="D118" i="1"/>
  <c r="K118" i="1"/>
  <c r="N109" i="1"/>
  <c r="K30" i="2" s="1"/>
  <c r="G26" i="2"/>
  <c r="I26" i="2" s="1"/>
  <c r="J107" i="1"/>
  <c r="J105" i="1"/>
  <c r="J103" i="1"/>
  <c r="H102" i="1"/>
  <c r="L106" i="1" s="1"/>
  <c r="J101" i="1"/>
  <c r="J99" i="1"/>
  <c r="J97" i="1"/>
  <c r="J93" i="1"/>
  <c r="E16" i="2"/>
  <c r="P74" i="1"/>
  <c r="Q20" i="1"/>
  <c r="J116" i="1"/>
  <c r="P96" i="1"/>
  <c r="P83" i="1"/>
  <c r="G13" i="2"/>
  <c r="I13" i="2" s="1"/>
  <c r="J66" i="1"/>
  <c r="J61" i="1"/>
  <c r="L57" i="1"/>
  <c r="J57" i="1"/>
  <c r="Q41" i="1"/>
  <c r="Q37" i="1"/>
  <c r="S37" i="1"/>
  <c r="Q33" i="1"/>
  <c r="F30" i="1"/>
  <c r="K24" i="1"/>
  <c r="K20" i="1"/>
  <c r="K93" i="1"/>
  <c r="G14" i="2"/>
  <c r="J67" i="1"/>
  <c r="E13" i="2"/>
  <c r="F61" i="1"/>
  <c r="F57" i="1"/>
  <c r="F53" i="1"/>
  <c r="F49" i="1"/>
  <c r="F45" i="1"/>
  <c r="K41" i="1"/>
  <c r="K37" i="1"/>
  <c r="K33" i="1"/>
  <c r="P120" i="1"/>
  <c r="K95" i="1"/>
  <c r="P92" i="1"/>
  <c r="P90" i="1"/>
  <c r="K28" i="2"/>
  <c r="M28" i="2" s="1"/>
  <c r="P86" i="1"/>
  <c r="J85" i="1"/>
  <c r="K29" i="2"/>
  <c r="M29" i="2" s="1"/>
  <c r="P84" i="1"/>
  <c r="H24" i="2"/>
  <c r="K81" i="1"/>
  <c r="E27" i="2"/>
  <c r="P78" i="1"/>
  <c r="P64" i="1"/>
  <c r="R64" i="1"/>
  <c r="K62" i="1"/>
  <c r="J58" i="1"/>
  <c r="R56" i="1"/>
  <c r="P56" i="1"/>
  <c r="K44" i="1"/>
  <c r="I43" i="1"/>
  <c r="M64" i="1" s="1"/>
  <c r="Q34" i="1"/>
  <c r="P34" i="1"/>
  <c r="R34" i="1"/>
  <c r="J11" i="1"/>
  <c r="H9" i="1"/>
  <c r="L26" i="1" s="1"/>
  <c r="R55" i="1"/>
  <c r="Q55" i="1"/>
  <c r="P55" i="1"/>
  <c r="P41" i="1"/>
  <c r="P37" i="1"/>
  <c r="H28" i="1"/>
  <c r="L38" i="1" s="1"/>
  <c r="Q16" i="1"/>
  <c r="D5" i="4"/>
  <c r="AG4" i="4" s="1"/>
  <c r="D9" i="2"/>
  <c r="F9" i="2" s="1"/>
  <c r="G24" i="1"/>
  <c r="G20" i="1"/>
  <c r="E9" i="1"/>
  <c r="C7" i="1"/>
  <c r="G28" i="1" s="1"/>
  <c r="G26" i="1"/>
  <c r="G22" i="1"/>
  <c r="G18" i="1"/>
  <c r="M18" i="1"/>
  <c r="K18" i="1"/>
  <c r="R13" i="1"/>
  <c r="P13" i="1"/>
  <c r="R11" i="1"/>
  <c r="P11" i="1"/>
  <c r="G10" i="1"/>
  <c r="P39" i="1"/>
  <c r="J14" i="1"/>
  <c r="F64" i="1"/>
  <c r="J37" i="1"/>
  <c r="J29" i="1"/>
  <c r="F58" i="1"/>
  <c r="F34" i="1"/>
  <c r="E35" i="2" l="1"/>
  <c r="N25" i="2"/>
  <c r="L58" i="1"/>
  <c r="L61" i="1"/>
  <c r="N42" i="2"/>
  <c r="G167" i="1"/>
  <c r="M207" i="1"/>
  <c r="L55" i="1"/>
  <c r="J24" i="2"/>
  <c r="R104" i="1"/>
  <c r="R62" i="1"/>
  <c r="M44" i="2"/>
  <c r="G158" i="1"/>
  <c r="S164" i="1"/>
  <c r="G162" i="1"/>
  <c r="BA21" i="4"/>
  <c r="I23" i="2"/>
  <c r="S33" i="1"/>
  <c r="S41" i="1"/>
  <c r="R63" i="1"/>
  <c r="Q43" i="1"/>
  <c r="N24" i="2"/>
  <c r="N22" i="2"/>
  <c r="R18" i="1"/>
  <c r="R40" i="1"/>
  <c r="R60" i="1"/>
  <c r="R59" i="1"/>
  <c r="R184" i="1"/>
  <c r="R185" i="1"/>
  <c r="R39" i="1"/>
  <c r="D73" i="1"/>
  <c r="AV3" i="4"/>
  <c r="AW3" i="4" s="1"/>
  <c r="F158" i="1"/>
  <c r="AY21" i="4"/>
  <c r="I22" i="2"/>
  <c r="F49" i="2"/>
  <c r="M203" i="1"/>
  <c r="M205" i="1"/>
  <c r="M204" i="1"/>
  <c r="D168" i="1"/>
  <c r="M165" i="1"/>
  <c r="M39" i="2"/>
  <c r="E30" i="2"/>
  <c r="D20" i="2"/>
  <c r="I73" i="1"/>
  <c r="M115" i="1" s="1"/>
  <c r="I25" i="2"/>
  <c r="M23" i="2"/>
  <c r="S31" i="1"/>
  <c r="S20" i="1"/>
  <c r="S16" i="1"/>
  <c r="M33" i="1"/>
  <c r="R24" i="1"/>
  <c r="R49" i="1"/>
  <c r="I38" i="2"/>
  <c r="L215" i="1"/>
  <c r="R201" i="1"/>
  <c r="L191" i="1"/>
  <c r="L180" i="1"/>
  <c r="L179" i="1"/>
  <c r="L177" i="1"/>
  <c r="L144" i="1"/>
  <c r="R136" i="1"/>
  <c r="R132" i="1"/>
  <c r="R133" i="1"/>
  <c r="R58" i="1"/>
  <c r="R44" i="1"/>
  <c r="R50" i="1"/>
  <c r="R45" i="1"/>
  <c r="K11" i="2"/>
  <c r="M11" i="2" s="1"/>
  <c r="R35" i="1"/>
  <c r="R31" i="1"/>
  <c r="R25" i="1"/>
  <c r="L60" i="1"/>
  <c r="L47" i="1"/>
  <c r="L63" i="1"/>
  <c r="L173" i="1"/>
  <c r="M201" i="1"/>
  <c r="R21" i="1"/>
  <c r="K9" i="2"/>
  <c r="K10" i="2"/>
  <c r="M206" i="1"/>
  <c r="R46" i="1"/>
  <c r="R47" i="1"/>
  <c r="J42" i="2"/>
  <c r="K49" i="2"/>
  <c r="L201" i="1"/>
  <c r="L200" i="1"/>
  <c r="M41" i="1"/>
  <c r="M24" i="1"/>
  <c r="R20" i="1"/>
  <c r="R32" i="1"/>
  <c r="N36" i="2"/>
  <c r="L195" i="1"/>
  <c r="R19" i="1"/>
  <c r="R33" i="1"/>
  <c r="M202" i="1"/>
  <c r="R57" i="1"/>
  <c r="R54" i="1"/>
  <c r="R134" i="1"/>
  <c r="R202" i="1"/>
  <c r="R200" i="1"/>
  <c r="R207" i="1"/>
  <c r="R203" i="1"/>
  <c r="R205" i="1"/>
  <c r="R204" i="1"/>
  <c r="Q199" i="1"/>
  <c r="S203" i="1"/>
  <c r="I42" i="2"/>
  <c r="L187" i="1"/>
  <c r="L194" i="1"/>
  <c r="C154" i="1"/>
  <c r="G157" i="1" s="1"/>
  <c r="L175" i="1"/>
  <c r="L181" i="1"/>
  <c r="L196" i="1"/>
  <c r="J47" i="2"/>
  <c r="J162" i="1"/>
  <c r="M163" i="1"/>
  <c r="L158" i="1"/>
  <c r="G46" i="2"/>
  <c r="G40" i="2" s="1"/>
  <c r="L162" i="1"/>
  <c r="L167" i="1"/>
  <c r="N43" i="2"/>
  <c r="R135" i="1"/>
  <c r="L105" i="1"/>
  <c r="G109" i="1"/>
  <c r="I29" i="2"/>
  <c r="F43" i="1"/>
  <c r="P43" i="1"/>
  <c r="N7" i="1"/>
  <c r="R28" i="1" s="1"/>
  <c r="R61" i="1"/>
  <c r="R36" i="1"/>
  <c r="S39" i="1"/>
  <c r="R30" i="1"/>
  <c r="R41" i="1"/>
  <c r="R22" i="1"/>
  <c r="R26" i="1"/>
  <c r="R12" i="1"/>
  <c r="R16" i="1"/>
  <c r="L148" i="1"/>
  <c r="L178" i="1"/>
  <c r="N11" i="2"/>
  <c r="M166" i="1"/>
  <c r="L190" i="1"/>
  <c r="M214" i="1"/>
  <c r="N47" i="2"/>
  <c r="R17" i="1"/>
  <c r="R23" i="1"/>
  <c r="R10" i="1"/>
  <c r="R37" i="1"/>
  <c r="R53" i="1"/>
  <c r="R52" i="1"/>
  <c r="R131" i="1"/>
  <c r="R129" i="1"/>
  <c r="R130" i="1"/>
  <c r="P199" i="1"/>
  <c r="L197" i="1"/>
  <c r="S205" i="1"/>
  <c r="M44" i="1"/>
  <c r="M37" i="1"/>
  <c r="L142" i="1"/>
  <c r="L146" i="1"/>
  <c r="L150" i="1"/>
  <c r="L141" i="1"/>
  <c r="L62" i="1"/>
  <c r="S35" i="1"/>
  <c r="M27" i="2"/>
  <c r="L188" i="1"/>
  <c r="L192" i="1"/>
  <c r="L189" i="1"/>
  <c r="L139" i="1"/>
  <c r="R139" i="1"/>
  <c r="R143" i="1"/>
  <c r="M29" i="1"/>
  <c r="E11" i="2"/>
  <c r="M53" i="2"/>
  <c r="L205" i="1"/>
  <c r="L213" i="1"/>
  <c r="L217" i="1"/>
  <c r="S200" i="1"/>
  <c r="S204" i="1"/>
  <c r="S207" i="1"/>
  <c r="S202" i="1"/>
  <c r="S206" i="1"/>
  <c r="M31" i="1"/>
  <c r="M35" i="1"/>
  <c r="M104" i="1"/>
  <c r="L54" i="1"/>
  <c r="L50" i="1"/>
  <c r="G190" i="1"/>
  <c r="G180" i="1"/>
  <c r="G171" i="1"/>
  <c r="G177" i="1"/>
  <c r="G191" i="1"/>
  <c r="G197" i="1"/>
  <c r="G176" i="1"/>
  <c r="G195" i="1"/>
  <c r="G170" i="1"/>
  <c r="G196" i="1"/>
  <c r="G188" i="1"/>
  <c r="G182" i="1"/>
  <c r="G169" i="1"/>
  <c r="G174" i="1"/>
  <c r="G179" i="1"/>
  <c r="G187" i="1"/>
  <c r="G193" i="1"/>
  <c r="G173" i="1"/>
  <c r="G181" i="1"/>
  <c r="G194" i="1"/>
  <c r="J168" i="1"/>
  <c r="G175" i="1"/>
  <c r="G172" i="1"/>
  <c r="G192" i="1"/>
  <c r="G178" i="1"/>
  <c r="G189" i="1"/>
  <c r="R141" i="1"/>
  <c r="R151" i="1"/>
  <c r="I37" i="2"/>
  <c r="L46" i="1"/>
  <c r="L64" i="1"/>
  <c r="H49" i="2"/>
  <c r="L132" i="1"/>
  <c r="L130" i="1"/>
  <c r="L135" i="1"/>
  <c r="L129" i="1"/>
  <c r="L133" i="1"/>
  <c r="L136" i="1"/>
  <c r="G35" i="2"/>
  <c r="L131" i="1"/>
  <c r="L134" i="1"/>
  <c r="M22" i="2"/>
  <c r="J13" i="2"/>
  <c r="N13" i="2"/>
  <c r="J28" i="2"/>
  <c r="N51" i="2"/>
  <c r="M45" i="2"/>
  <c r="F10" i="2"/>
  <c r="I39" i="2"/>
  <c r="I44" i="2"/>
  <c r="C7" i="2"/>
  <c r="C5" i="2" s="1"/>
  <c r="I36" i="2"/>
  <c r="J43" i="2"/>
  <c r="J30" i="2"/>
  <c r="N30" i="2"/>
  <c r="L20" i="2"/>
  <c r="M30" i="2"/>
  <c r="N35" i="2"/>
  <c r="M35" i="2"/>
  <c r="M62" i="1"/>
  <c r="P162" i="1"/>
  <c r="R164" i="1"/>
  <c r="R166" i="1"/>
  <c r="R147" i="1"/>
  <c r="N14" i="2"/>
  <c r="N73" i="1"/>
  <c r="R109" i="1" s="1"/>
  <c r="G9" i="1"/>
  <c r="M20" i="1"/>
  <c r="L103" i="1"/>
  <c r="L107" i="1"/>
  <c r="M41" i="2"/>
  <c r="I43" i="2"/>
  <c r="L34" i="1"/>
  <c r="M48" i="1"/>
  <c r="M52" i="1"/>
  <c r="M56" i="1"/>
  <c r="I28" i="2"/>
  <c r="H10" i="2"/>
  <c r="K28" i="1"/>
  <c r="M40" i="1"/>
  <c r="M36" i="1"/>
  <c r="M34" i="1"/>
  <c r="M32" i="1"/>
  <c r="M38" i="1"/>
  <c r="M30" i="1"/>
  <c r="M13" i="2"/>
  <c r="J36" i="2"/>
  <c r="R159" i="1"/>
  <c r="J38" i="2"/>
  <c r="M130" i="1"/>
  <c r="F11" i="2"/>
  <c r="L24" i="1"/>
  <c r="L53" i="1"/>
  <c r="F28" i="1"/>
  <c r="E10" i="2"/>
  <c r="M21" i="2"/>
  <c r="H20" i="2"/>
  <c r="J21" i="2"/>
  <c r="R145" i="1"/>
  <c r="N37" i="2"/>
  <c r="L44" i="1"/>
  <c r="M60" i="1"/>
  <c r="K31" i="2"/>
  <c r="M31" i="2" s="1"/>
  <c r="P118" i="1"/>
  <c r="C17" i="4"/>
  <c r="N7" i="4" s="1"/>
  <c r="T5" i="4" s="1"/>
  <c r="D124" i="1"/>
  <c r="F128" i="1"/>
  <c r="F126" i="1"/>
  <c r="J26" i="2"/>
  <c r="L152" i="1"/>
  <c r="L143" i="1"/>
  <c r="L147" i="1"/>
  <c r="L151" i="1"/>
  <c r="M136" i="1"/>
  <c r="N39" i="2"/>
  <c r="L186" i="1"/>
  <c r="L207" i="1"/>
  <c r="L59" i="2"/>
  <c r="N55" i="2"/>
  <c r="S197" i="1"/>
  <c r="N32" i="2"/>
  <c r="M32" i="2"/>
  <c r="H154" i="1"/>
  <c r="L168" i="1" s="1"/>
  <c r="L174" i="1"/>
  <c r="L169" i="1"/>
  <c r="L172" i="1"/>
  <c r="L171" i="1"/>
  <c r="L176" i="1"/>
  <c r="L170" i="1"/>
  <c r="S217" i="1"/>
  <c r="J23" i="2"/>
  <c r="J209" i="1"/>
  <c r="L210" i="1"/>
  <c r="L212" i="1"/>
  <c r="L216" i="1"/>
  <c r="L214" i="1"/>
  <c r="E59" i="2"/>
  <c r="Q128" i="1"/>
  <c r="P128" i="1"/>
  <c r="S131" i="1"/>
  <c r="S129" i="1"/>
  <c r="S135" i="1"/>
  <c r="S133" i="1"/>
  <c r="O124" i="1"/>
  <c r="S138" i="1" s="1"/>
  <c r="S174" i="1"/>
  <c r="S188" i="1"/>
  <c r="S192" i="1"/>
  <c r="S173" i="1"/>
  <c r="S196" i="1"/>
  <c r="S178" i="1"/>
  <c r="S180" i="1"/>
  <c r="S176" i="1"/>
  <c r="S190" i="1"/>
  <c r="S175" i="1"/>
  <c r="S194" i="1"/>
  <c r="S191" i="1"/>
  <c r="S195" i="1"/>
  <c r="S179" i="1"/>
  <c r="S189" i="1"/>
  <c r="S181" i="1"/>
  <c r="S193" i="1"/>
  <c r="L21" i="1"/>
  <c r="L22" i="1"/>
  <c r="AH6" i="4"/>
  <c r="C20" i="2"/>
  <c r="N26" i="2"/>
  <c r="M26" i="2"/>
  <c r="K138" i="1"/>
  <c r="M142" i="1"/>
  <c r="M146" i="1"/>
  <c r="M150" i="1"/>
  <c r="M144" i="1"/>
  <c r="M148" i="1"/>
  <c r="M152" i="1"/>
  <c r="M140" i="1"/>
  <c r="M143" i="1"/>
  <c r="M147" i="1"/>
  <c r="M151" i="1"/>
  <c r="H9" i="2"/>
  <c r="K9" i="1"/>
  <c r="I7" i="1"/>
  <c r="M28" i="1" s="1"/>
  <c r="M11" i="1"/>
  <c r="M23" i="1"/>
  <c r="M13" i="1"/>
  <c r="M10" i="1"/>
  <c r="M17" i="1"/>
  <c r="M16" i="1"/>
  <c r="M21" i="1"/>
  <c r="M15" i="1"/>
  <c r="M25" i="1"/>
  <c r="M19" i="1"/>
  <c r="L9" i="2"/>
  <c r="Q9" i="1"/>
  <c r="O7" i="1"/>
  <c r="S28" i="1" s="1"/>
  <c r="S14" i="1"/>
  <c r="S24" i="1"/>
  <c r="S21" i="1"/>
  <c r="S23" i="1"/>
  <c r="S15" i="1"/>
  <c r="S19" i="1"/>
  <c r="S13" i="1"/>
  <c r="S26" i="1"/>
  <c r="S17" i="1"/>
  <c r="S11" i="1"/>
  <c r="S25" i="1"/>
  <c r="AH5" i="4"/>
  <c r="N16" i="2"/>
  <c r="M16" i="2"/>
  <c r="S170" i="1"/>
  <c r="E9" i="2"/>
  <c r="L32" i="1"/>
  <c r="L40" i="1"/>
  <c r="L18" i="1"/>
  <c r="M26" i="1"/>
  <c r="N28" i="2"/>
  <c r="I21" i="2"/>
  <c r="J29" i="2"/>
  <c r="S134" i="1"/>
  <c r="J39" i="2"/>
  <c r="D17" i="4"/>
  <c r="O7" i="4" s="1"/>
  <c r="E124" i="1"/>
  <c r="G128" i="1"/>
  <c r="G126" i="1"/>
  <c r="Q138" i="1"/>
  <c r="S139" i="1"/>
  <c r="S143" i="1"/>
  <c r="S147" i="1"/>
  <c r="S151" i="1"/>
  <c r="S141" i="1"/>
  <c r="S145" i="1"/>
  <c r="S149" i="1"/>
  <c r="S142" i="1"/>
  <c r="S144" i="1"/>
  <c r="S146" i="1"/>
  <c r="S148" i="1"/>
  <c r="S150" i="1"/>
  <c r="P182" i="1"/>
  <c r="R183" i="1"/>
  <c r="P9" i="1"/>
  <c r="M24" i="2"/>
  <c r="G49" i="2"/>
  <c r="J199" i="1"/>
  <c r="L204" i="1"/>
  <c r="M182" i="1"/>
  <c r="K182" i="1"/>
  <c r="M183" i="1"/>
  <c r="M185" i="1"/>
  <c r="M186" i="1"/>
  <c r="K227" i="1"/>
  <c r="K199" i="1"/>
  <c r="M210" i="1"/>
  <c r="N44" i="2"/>
  <c r="S213" i="1"/>
  <c r="M25" i="2"/>
  <c r="S215" i="1"/>
  <c r="E49" i="2"/>
  <c r="J102" i="1"/>
  <c r="P109" i="1"/>
  <c r="L104" i="1"/>
  <c r="Q109" i="1"/>
  <c r="O73" i="1"/>
  <c r="S102" i="1" s="1"/>
  <c r="M161" i="1"/>
  <c r="M159" i="1"/>
  <c r="K158" i="1"/>
  <c r="I157" i="1"/>
  <c r="J158" i="1"/>
  <c r="M46" i="1"/>
  <c r="M50" i="1"/>
  <c r="M54" i="1"/>
  <c r="Q102" i="1"/>
  <c r="S104" i="1"/>
  <c r="S106" i="1"/>
  <c r="S103" i="1"/>
  <c r="S105" i="1"/>
  <c r="S136" i="1"/>
  <c r="P158" i="1"/>
  <c r="N157" i="1"/>
  <c r="R162" i="1" s="1"/>
  <c r="R160" i="1"/>
  <c r="R165" i="1"/>
  <c r="M141" i="1"/>
  <c r="L145" i="1"/>
  <c r="L149" i="1"/>
  <c r="S182" i="1"/>
  <c r="M134" i="1"/>
  <c r="M14" i="1"/>
  <c r="J22" i="2"/>
  <c r="J25" i="2"/>
  <c r="S10" i="1"/>
  <c r="N29" i="2"/>
  <c r="K102" i="1"/>
  <c r="M107" i="1"/>
  <c r="M105" i="1"/>
  <c r="M103" i="1"/>
  <c r="S172" i="1"/>
  <c r="Q162" i="1"/>
  <c r="S165" i="1"/>
  <c r="S163" i="1"/>
  <c r="C3" i="4"/>
  <c r="B5" i="1"/>
  <c r="F7" i="1" s="1"/>
  <c r="D7" i="1"/>
  <c r="F66" i="1"/>
  <c r="F67" i="1"/>
  <c r="AF4" i="4"/>
  <c r="S18" i="1"/>
  <c r="G11" i="2"/>
  <c r="J43" i="1"/>
  <c r="L51" i="1"/>
  <c r="L59" i="1"/>
  <c r="L48" i="1"/>
  <c r="L52" i="1"/>
  <c r="L56" i="1"/>
  <c r="I24" i="2"/>
  <c r="L45" i="1"/>
  <c r="P102" i="1"/>
  <c r="R103" i="1"/>
  <c r="R107" i="1"/>
  <c r="R105" i="1"/>
  <c r="S130" i="1"/>
  <c r="L183" i="1"/>
  <c r="G138" i="1"/>
  <c r="Q158" i="1"/>
  <c r="O157" i="1"/>
  <c r="S162" i="1" s="1"/>
  <c r="S159" i="1"/>
  <c r="S161" i="1"/>
  <c r="Q227" i="1"/>
  <c r="S171" i="1"/>
  <c r="P227" i="1"/>
  <c r="S187" i="1"/>
  <c r="Y3" i="4"/>
  <c r="L203" i="1"/>
  <c r="J55" i="2"/>
  <c r="H59" i="2"/>
  <c r="K209" i="1"/>
  <c r="M217" i="1"/>
  <c r="M213" i="1"/>
  <c r="M215" i="1"/>
  <c r="M211" i="1"/>
  <c r="D40" i="2"/>
  <c r="J44" i="2"/>
  <c r="M212" i="1"/>
  <c r="L202" i="1"/>
  <c r="M36" i="2"/>
  <c r="F59" i="2"/>
  <c r="I51" i="2"/>
  <c r="Y7" i="4"/>
  <c r="J227" i="1"/>
  <c r="G9" i="2"/>
  <c r="H7" i="1"/>
  <c r="L43" i="1" s="1"/>
  <c r="L16" i="1"/>
  <c r="J9" i="1"/>
  <c r="L23" i="1"/>
  <c r="L25" i="1"/>
  <c r="L19" i="1"/>
  <c r="L13" i="1"/>
  <c r="L12" i="1"/>
  <c r="L14" i="1"/>
  <c r="L17" i="1"/>
  <c r="L10" i="1"/>
  <c r="L20" i="1"/>
  <c r="L11" i="1"/>
  <c r="D3" i="4"/>
  <c r="E7" i="1"/>
  <c r="C5" i="1"/>
  <c r="G7" i="1" s="1"/>
  <c r="G67" i="1"/>
  <c r="G66" i="1"/>
  <c r="G10" i="2"/>
  <c r="J28" i="1"/>
  <c r="L31" i="1"/>
  <c r="L33" i="1"/>
  <c r="L35" i="1"/>
  <c r="L30" i="1"/>
  <c r="L37" i="1"/>
  <c r="L39" i="1"/>
  <c r="L29" i="1"/>
  <c r="L41" i="1"/>
  <c r="H11" i="2"/>
  <c r="K43" i="1"/>
  <c r="M51" i="1"/>
  <c r="M49" i="1"/>
  <c r="M47" i="1"/>
  <c r="M45" i="1"/>
  <c r="M57" i="1"/>
  <c r="M61" i="1"/>
  <c r="M55" i="1"/>
  <c r="M59" i="1"/>
  <c r="M53" i="1"/>
  <c r="M63" i="1"/>
  <c r="I14" i="2"/>
  <c r="G31" i="2"/>
  <c r="I31" i="2" s="1"/>
  <c r="J118" i="1"/>
  <c r="H73" i="1"/>
  <c r="P138" i="1"/>
  <c r="N124" i="1"/>
  <c r="R138" i="1" s="1"/>
  <c r="R142" i="1"/>
  <c r="R144" i="1"/>
  <c r="R146" i="1"/>
  <c r="R148" i="1"/>
  <c r="R150" i="1"/>
  <c r="R152" i="1"/>
  <c r="R140" i="1"/>
  <c r="M78" i="1"/>
  <c r="C46" i="2"/>
  <c r="F46" i="2" s="1"/>
  <c r="D157" i="1"/>
  <c r="F167" i="1"/>
  <c r="M135" i="1"/>
  <c r="M133" i="1"/>
  <c r="M131" i="1"/>
  <c r="K128" i="1"/>
  <c r="M129" i="1"/>
  <c r="I124" i="1"/>
  <c r="J128" i="1"/>
  <c r="H35" i="2"/>
  <c r="S169" i="1"/>
  <c r="L15" i="1"/>
  <c r="J138" i="1"/>
  <c r="H124" i="1"/>
  <c r="L138" i="1" s="1"/>
  <c r="M116" i="1"/>
  <c r="S132" i="1"/>
  <c r="E157" i="1"/>
  <c r="M139" i="1"/>
  <c r="J37" i="2"/>
  <c r="N38" i="2"/>
  <c r="G43" i="1"/>
  <c r="M58" i="1"/>
  <c r="D7" i="2"/>
  <c r="I30" i="2"/>
  <c r="K109" i="1"/>
  <c r="J109" i="1"/>
  <c r="M120" i="1"/>
  <c r="M160" i="1"/>
  <c r="L36" i="1"/>
  <c r="S12" i="1"/>
  <c r="M22" i="1"/>
  <c r="L10" i="2"/>
  <c r="Q28" i="1"/>
  <c r="S34" i="1"/>
  <c r="S38" i="1"/>
  <c r="S30" i="1"/>
  <c r="S36" i="1"/>
  <c r="S40" i="1"/>
  <c r="S32" i="1"/>
  <c r="J14" i="2"/>
  <c r="F31" i="2"/>
  <c r="M96" i="1"/>
  <c r="D15" i="4"/>
  <c r="O6" i="4" s="1"/>
  <c r="E73" i="1"/>
  <c r="G108" i="1"/>
  <c r="G102" i="1"/>
  <c r="G100" i="1"/>
  <c r="G98" i="1"/>
  <c r="G96" i="1"/>
  <c r="G90" i="1"/>
  <c r="G88" i="1"/>
  <c r="G86" i="1"/>
  <c r="G84" i="1"/>
  <c r="G82" i="1"/>
  <c r="G80" i="1"/>
  <c r="G78" i="1"/>
  <c r="G92" i="1"/>
  <c r="G76" i="1"/>
  <c r="G74" i="1"/>
  <c r="G94" i="1"/>
  <c r="G112" i="1"/>
  <c r="G116" i="1"/>
  <c r="G75" i="1"/>
  <c r="G83" i="1"/>
  <c r="G87" i="1"/>
  <c r="G93" i="1"/>
  <c r="G101" i="1"/>
  <c r="G115" i="1"/>
  <c r="G118" i="1"/>
  <c r="G110" i="1"/>
  <c r="G114" i="1"/>
  <c r="G81" i="1"/>
  <c r="G95" i="1"/>
  <c r="G117" i="1"/>
  <c r="G79" i="1"/>
  <c r="G85" i="1"/>
  <c r="G89" i="1"/>
  <c r="G97" i="1"/>
  <c r="G111" i="1"/>
  <c r="G119" i="1"/>
  <c r="G120" i="1"/>
  <c r="G77" i="1"/>
  <c r="G91" i="1"/>
  <c r="G99" i="1"/>
  <c r="G113" i="1"/>
  <c r="G121" i="1"/>
  <c r="G122" i="1"/>
  <c r="F162" i="1"/>
  <c r="L182" i="1"/>
  <c r="J182" i="1"/>
  <c r="M145" i="1"/>
  <c r="M149" i="1"/>
  <c r="L185" i="1"/>
  <c r="S152" i="1"/>
  <c r="N41" i="2"/>
  <c r="R186" i="1"/>
  <c r="P28" i="1"/>
  <c r="J27" i="2"/>
  <c r="K59" i="2"/>
  <c r="M55" i="2"/>
  <c r="N45" i="2"/>
  <c r="N168" i="1"/>
  <c r="R182" i="1" s="1"/>
  <c r="I41" i="2"/>
  <c r="Q209" i="1"/>
  <c r="S210" i="1"/>
  <c r="S212" i="1"/>
  <c r="S216" i="1"/>
  <c r="L49" i="2"/>
  <c r="S214" i="1"/>
  <c r="J45" i="2"/>
  <c r="B154" i="1"/>
  <c r="F157" i="1" s="1"/>
  <c r="M47" i="2"/>
  <c r="M42" i="2"/>
  <c r="G59" i="2"/>
  <c r="I55" i="2"/>
  <c r="AZ21" i="4" l="1"/>
  <c r="N49" i="2"/>
  <c r="M81" i="1"/>
  <c r="M76" i="1"/>
  <c r="F20" i="2"/>
  <c r="M43" i="1"/>
  <c r="R67" i="1"/>
  <c r="R43" i="1"/>
  <c r="M88" i="1"/>
  <c r="M113" i="1"/>
  <c r="G155" i="1"/>
  <c r="G156" i="1"/>
  <c r="C71" i="1"/>
  <c r="G209" i="1" s="1"/>
  <c r="D25" i="4"/>
  <c r="O5" i="4" s="1"/>
  <c r="G168" i="1"/>
  <c r="M94" i="1"/>
  <c r="M101" i="1"/>
  <c r="M91" i="1"/>
  <c r="M102" i="1"/>
  <c r="M112" i="1"/>
  <c r="M89" i="1"/>
  <c r="M87" i="1"/>
  <c r="M108" i="1"/>
  <c r="M93" i="1"/>
  <c r="M117" i="1"/>
  <c r="M114" i="1"/>
  <c r="M110" i="1"/>
  <c r="M83" i="1"/>
  <c r="M122" i="1"/>
  <c r="M80" i="1"/>
  <c r="M92" i="1"/>
  <c r="M100" i="1"/>
  <c r="M121" i="1"/>
  <c r="M77" i="1"/>
  <c r="M99" i="1"/>
  <c r="M75" i="1"/>
  <c r="M111" i="1"/>
  <c r="M119" i="1"/>
  <c r="M90" i="1"/>
  <c r="M109" i="1"/>
  <c r="M74" i="1"/>
  <c r="M82" i="1"/>
  <c r="M98" i="1"/>
  <c r="M84" i="1"/>
  <c r="M86" i="1"/>
  <c r="M118" i="1"/>
  <c r="M97" i="1"/>
  <c r="M85" i="1"/>
  <c r="M95" i="1"/>
  <c r="M79" i="1"/>
  <c r="I9" i="2"/>
  <c r="I49" i="2"/>
  <c r="R118" i="1"/>
  <c r="R9" i="1"/>
  <c r="K7" i="2"/>
  <c r="K5" i="2" s="1"/>
  <c r="N10" i="2"/>
  <c r="N9" i="2"/>
  <c r="N5" i="1"/>
  <c r="R7" i="1" s="1"/>
  <c r="R66" i="1"/>
  <c r="J49" i="2"/>
  <c r="G34" i="2"/>
  <c r="R102" i="1"/>
  <c r="J11" i="2"/>
  <c r="I10" i="2"/>
  <c r="M49" i="2"/>
  <c r="M9" i="1"/>
  <c r="L28" i="1"/>
  <c r="R158" i="1"/>
  <c r="L9" i="1"/>
  <c r="M173" i="1"/>
  <c r="M187" i="1"/>
  <c r="M189" i="1"/>
  <c r="M175" i="1"/>
  <c r="M193" i="1"/>
  <c r="M177" i="1"/>
  <c r="M190" i="1"/>
  <c r="M171" i="1"/>
  <c r="M197" i="1"/>
  <c r="M194" i="1"/>
  <c r="M176" i="1"/>
  <c r="M196" i="1"/>
  <c r="M169" i="1"/>
  <c r="M181" i="1"/>
  <c r="M170" i="1"/>
  <c r="M192" i="1"/>
  <c r="M188" i="1"/>
  <c r="M172" i="1"/>
  <c r="K168" i="1"/>
  <c r="M179" i="1"/>
  <c r="M195" i="1"/>
  <c r="M174" i="1"/>
  <c r="M180" i="1"/>
  <c r="M178" i="1"/>
  <c r="M191" i="1"/>
  <c r="S158" i="1"/>
  <c r="M9" i="2"/>
  <c r="N31" i="2"/>
  <c r="K20" i="2"/>
  <c r="N20" i="2" s="1"/>
  <c r="G7" i="2"/>
  <c r="G5" i="2" s="1"/>
  <c r="M59" i="2"/>
  <c r="J35" i="2"/>
  <c r="I35" i="2"/>
  <c r="M128" i="1"/>
  <c r="J73" i="1"/>
  <c r="H71" i="1"/>
  <c r="L73" i="1" s="1"/>
  <c r="L113" i="1"/>
  <c r="L117" i="1"/>
  <c r="L116" i="1"/>
  <c r="L120" i="1"/>
  <c r="L121" i="1"/>
  <c r="L110" i="1"/>
  <c r="L109" i="1"/>
  <c r="L119" i="1"/>
  <c r="L112" i="1"/>
  <c r="L111" i="1"/>
  <c r="L115" i="1"/>
  <c r="L114" i="1"/>
  <c r="L122" i="1"/>
  <c r="L76" i="1"/>
  <c r="L82" i="1"/>
  <c r="L86" i="1"/>
  <c r="L108" i="1"/>
  <c r="L97" i="1"/>
  <c r="L100" i="1"/>
  <c r="L95" i="1"/>
  <c r="L96" i="1"/>
  <c r="L92" i="1"/>
  <c r="L89" i="1"/>
  <c r="L98" i="1"/>
  <c r="L77" i="1"/>
  <c r="L81" i="1"/>
  <c r="L75" i="1"/>
  <c r="L87" i="1"/>
  <c r="L79" i="1"/>
  <c r="L83" i="1"/>
  <c r="L91" i="1"/>
  <c r="L94" i="1"/>
  <c r="L88" i="1"/>
  <c r="L80" i="1"/>
  <c r="L90" i="1"/>
  <c r="L84" i="1"/>
  <c r="L78" i="1"/>
  <c r="L74" i="1"/>
  <c r="L99" i="1"/>
  <c r="L93" i="1"/>
  <c r="L85" i="1"/>
  <c r="L101" i="1"/>
  <c r="E5" i="1"/>
  <c r="G69" i="1"/>
  <c r="C25" i="4"/>
  <c r="N5" i="4" s="1"/>
  <c r="T6" i="4" s="1"/>
  <c r="D154" i="1"/>
  <c r="F155" i="1"/>
  <c r="F156" i="1"/>
  <c r="B71" i="1"/>
  <c r="F154" i="1" s="1"/>
  <c r="F168" i="1"/>
  <c r="P168" i="1"/>
  <c r="R169" i="1"/>
  <c r="R176" i="1"/>
  <c r="R170" i="1"/>
  <c r="R172" i="1"/>
  <c r="R193" i="1"/>
  <c r="R179" i="1"/>
  <c r="R181" i="1"/>
  <c r="R195" i="1"/>
  <c r="R192" i="1"/>
  <c r="R173" i="1"/>
  <c r="R191" i="1"/>
  <c r="R174" i="1"/>
  <c r="R171" i="1"/>
  <c r="R197" i="1"/>
  <c r="R194" i="1"/>
  <c r="R188" i="1"/>
  <c r="R180" i="1"/>
  <c r="R196" i="1"/>
  <c r="R189" i="1"/>
  <c r="R187" i="1"/>
  <c r="R175" i="1"/>
  <c r="R178" i="1"/>
  <c r="R190" i="1"/>
  <c r="R177" i="1"/>
  <c r="H7" i="2"/>
  <c r="R126" i="1"/>
  <c r="P124" i="1"/>
  <c r="R128" i="1"/>
  <c r="L118" i="1"/>
  <c r="J7" i="1"/>
  <c r="H5" i="1"/>
  <c r="L7" i="1" s="1"/>
  <c r="L67" i="1"/>
  <c r="L66" i="1"/>
  <c r="J59" i="2"/>
  <c r="N3" i="4"/>
  <c r="K46" i="2"/>
  <c r="P157" i="1"/>
  <c r="N154" i="1"/>
  <c r="R168" i="1" s="1"/>
  <c r="R167" i="1"/>
  <c r="H46" i="2"/>
  <c r="K157" i="1"/>
  <c r="M167" i="1"/>
  <c r="J157" i="1"/>
  <c r="I154" i="1"/>
  <c r="I71" i="1" s="1"/>
  <c r="M162" i="1"/>
  <c r="M158" i="1"/>
  <c r="M10" i="2"/>
  <c r="G20" i="2"/>
  <c r="J20" i="2" s="1"/>
  <c r="K7" i="1"/>
  <c r="I5" i="1"/>
  <c r="M66" i="1"/>
  <c r="M67" i="1"/>
  <c r="J10" i="2"/>
  <c r="L7" i="2"/>
  <c r="D5" i="2"/>
  <c r="E5" i="2" s="1"/>
  <c r="F7" i="2"/>
  <c r="M126" i="1"/>
  <c r="K124" i="1"/>
  <c r="D34" i="2"/>
  <c r="AH4" i="4"/>
  <c r="Q73" i="1"/>
  <c r="S74" i="1"/>
  <c r="S98" i="1"/>
  <c r="S78" i="1"/>
  <c r="S84" i="1"/>
  <c r="S94" i="1"/>
  <c r="S89" i="1"/>
  <c r="S113" i="1"/>
  <c r="S108" i="1"/>
  <c r="S80" i="1"/>
  <c r="S86" i="1"/>
  <c r="S91" i="1"/>
  <c r="S95" i="1"/>
  <c r="S121" i="1"/>
  <c r="S115" i="1"/>
  <c r="S96" i="1"/>
  <c r="S76" i="1"/>
  <c r="S100" i="1"/>
  <c r="S82" i="1"/>
  <c r="S88" i="1"/>
  <c r="S117" i="1"/>
  <c r="S92" i="1"/>
  <c r="S90" i="1"/>
  <c r="S85" i="1"/>
  <c r="S93" i="1"/>
  <c r="S97" i="1"/>
  <c r="S99" i="1"/>
  <c r="S101" i="1"/>
  <c r="S111" i="1"/>
  <c r="S119" i="1"/>
  <c r="S122" i="1"/>
  <c r="S81" i="1"/>
  <c r="S118" i="1"/>
  <c r="S116" i="1"/>
  <c r="S75" i="1"/>
  <c r="S120" i="1"/>
  <c r="S77" i="1"/>
  <c r="S79" i="1"/>
  <c r="S83" i="1"/>
  <c r="S112" i="1"/>
  <c r="S87" i="1"/>
  <c r="S114" i="1"/>
  <c r="S110" i="1"/>
  <c r="Q7" i="1"/>
  <c r="O5" i="1"/>
  <c r="S43" i="1"/>
  <c r="S66" i="1"/>
  <c r="S67" i="1"/>
  <c r="M138" i="1"/>
  <c r="Q168" i="1"/>
  <c r="L157" i="1"/>
  <c r="L156" i="1"/>
  <c r="L155" i="1"/>
  <c r="P7" i="1"/>
  <c r="Y4" i="4"/>
  <c r="E154" i="1"/>
  <c r="J31" i="2"/>
  <c r="K73" i="1"/>
  <c r="I59" i="2"/>
  <c r="J124" i="1"/>
  <c r="L126" i="1"/>
  <c r="L128" i="1"/>
  <c r="O3" i="4"/>
  <c r="L46" i="2"/>
  <c r="O154" i="1"/>
  <c r="S157" i="1" s="1"/>
  <c r="Q157" i="1"/>
  <c r="S167" i="1"/>
  <c r="E7" i="2"/>
  <c r="J9" i="2"/>
  <c r="E20" i="2"/>
  <c r="Q124" i="1"/>
  <c r="S126" i="1"/>
  <c r="S128" i="1"/>
  <c r="N59" i="2"/>
  <c r="E46" i="2"/>
  <c r="C40" i="2"/>
  <c r="F40" i="2" s="1"/>
  <c r="I11" i="2"/>
  <c r="D5" i="1"/>
  <c r="F69" i="1"/>
  <c r="S109" i="1"/>
  <c r="L102" i="1"/>
  <c r="S9" i="1"/>
  <c r="P73" i="1"/>
  <c r="R122" i="1"/>
  <c r="R77" i="1"/>
  <c r="R81" i="1"/>
  <c r="R87" i="1"/>
  <c r="R89" i="1"/>
  <c r="R114" i="1"/>
  <c r="R121" i="1"/>
  <c r="R95" i="1"/>
  <c r="R83" i="1"/>
  <c r="R97" i="1"/>
  <c r="R99" i="1"/>
  <c r="R101" i="1"/>
  <c r="R116" i="1"/>
  <c r="R120" i="1"/>
  <c r="R85" i="1"/>
  <c r="R93" i="1"/>
  <c r="R110" i="1"/>
  <c r="R75" i="1"/>
  <c r="R79" i="1"/>
  <c r="R91" i="1"/>
  <c r="R112" i="1"/>
  <c r="R117" i="1"/>
  <c r="R94" i="1"/>
  <c r="R96" i="1"/>
  <c r="R119" i="1"/>
  <c r="R76" i="1"/>
  <c r="R100" i="1"/>
  <c r="R115" i="1"/>
  <c r="R108" i="1"/>
  <c r="R111" i="1"/>
  <c r="R113" i="1"/>
  <c r="R82" i="1"/>
  <c r="R98" i="1"/>
  <c r="R88" i="1"/>
  <c r="R80" i="1"/>
  <c r="R86" i="1"/>
  <c r="R74" i="1"/>
  <c r="R90" i="1"/>
  <c r="R84" i="1"/>
  <c r="R78" i="1"/>
  <c r="R92" i="1"/>
  <c r="O14" i="4" l="1"/>
  <c r="D47" i="4"/>
  <c r="P5" i="1"/>
  <c r="C225" i="1"/>
  <c r="G5" i="1" s="1"/>
  <c r="G199" i="1"/>
  <c r="G73" i="1"/>
  <c r="G124" i="1"/>
  <c r="D13" i="4"/>
  <c r="G154" i="1"/>
  <c r="J154" i="1"/>
  <c r="R69" i="1"/>
  <c r="E71" i="1"/>
  <c r="L124" i="1"/>
  <c r="M20" i="2"/>
  <c r="L154" i="1"/>
  <c r="S7" i="1"/>
  <c r="M157" i="1"/>
  <c r="F5" i="2"/>
  <c r="P154" i="1"/>
  <c r="R155" i="1"/>
  <c r="R156" i="1"/>
  <c r="K71" i="1"/>
  <c r="M199" i="1"/>
  <c r="M73" i="1"/>
  <c r="M209" i="1"/>
  <c r="Q5" i="1"/>
  <c r="S69" i="1"/>
  <c r="L5" i="2"/>
  <c r="N7" i="2"/>
  <c r="M7" i="2"/>
  <c r="J46" i="2"/>
  <c r="I46" i="2"/>
  <c r="H40" i="2"/>
  <c r="R157" i="1"/>
  <c r="H225" i="1"/>
  <c r="L5" i="1" s="1"/>
  <c r="J5" i="1"/>
  <c r="L69" i="1"/>
  <c r="J7" i="2"/>
  <c r="H5" i="2"/>
  <c r="C13" i="4"/>
  <c r="C44" i="4" s="1"/>
  <c r="D71" i="1"/>
  <c r="B225" i="1"/>
  <c r="F209" i="1"/>
  <c r="F73" i="1"/>
  <c r="F199" i="1"/>
  <c r="F124" i="1"/>
  <c r="J71" i="1"/>
  <c r="L209" i="1"/>
  <c r="L199" i="1"/>
  <c r="I7" i="2"/>
  <c r="I225" i="1"/>
  <c r="M5" i="1" s="1"/>
  <c r="K5" i="1"/>
  <c r="M69" i="1"/>
  <c r="Y5" i="4"/>
  <c r="I5" i="2"/>
  <c r="N46" i="2"/>
  <c r="L40" i="2"/>
  <c r="M46" i="2"/>
  <c r="K40" i="2"/>
  <c r="N14" i="4"/>
  <c r="T3" i="4"/>
  <c r="AI4" i="4" s="1"/>
  <c r="N71" i="1"/>
  <c r="R154" i="1" s="1"/>
  <c r="E40" i="2"/>
  <c r="C34" i="2"/>
  <c r="F34" i="2" s="1"/>
  <c r="Q154" i="1"/>
  <c r="S156" i="1"/>
  <c r="S155" i="1"/>
  <c r="S168" i="1"/>
  <c r="O71" i="1"/>
  <c r="D18" i="2"/>
  <c r="M124" i="1"/>
  <c r="D37" i="4"/>
  <c r="H3" i="4" s="1"/>
  <c r="M7" i="1"/>
  <c r="G18" i="2"/>
  <c r="G57" i="2" s="1"/>
  <c r="I20" i="2"/>
  <c r="M154" i="1"/>
  <c r="K154" i="1"/>
  <c r="M155" i="1"/>
  <c r="M156" i="1"/>
  <c r="M168" i="1"/>
  <c r="C47" i="4"/>
  <c r="G71" i="1" l="1"/>
  <c r="C229" i="1"/>
  <c r="G225" i="1" s="1"/>
  <c r="G219" i="1"/>
  <c r="G221" i="1"/>
  <c r="E225" i="1"/>
  <c r="L71" i="1"/>
  <c r="M40" i="2"/>
  <c r="K34" i="2"/>
  <c r="J40" i="2"/>
  <c r="I40" i="2"/>
  <c r="H34" i="2"/>
  <c r="Q71" i="1"/>
  <c r="S199" i="1"/>
  <c r="S209" i="1"/>
  <c r="S124" i="1"/>
  <c r="S73" i="1"/>
  <c r="S154" i="1"/>
  <c r="P71" i="1"/>
  <c r="R199" i="1"/>
  <c r="R209" i="1"/>
  <c r="R124" i="1"/>
  <c r="N225" i="1"/>
  <c r="N233" i="1" s="1"/>
  <c r="R73" i="1"/>
  <c r="G61" i="2"/>
  <c r="C37" i="4"/>
  <c r="G3" i="4" s="1"/>
  <c r="B229" i="1"/>
  <c r="F225" i="1" s="1"/>
  <c r="D225" i="1"/>
  <c r="F221" i="1"/>
  <c r="F219" i="1"/>
  <c r="F5" i="1"/>
  <c r="J5" i="2"/>
  <c r="N5" i="2"/>
  <c r="M5" i="2"/>
  <c r="D57" i="2"/>
  <c r="U13" i="4"/>
  <c r="U3" i="4" s="1"/>
  <c r="AI6" i="4"/>
  <c r="AI5" i="4"/>
  <c r="N40" i="2"/>
  <c r="L34" i="2"/>
  <c r="F71" i="1"/>
  <c r="H229" i="1"/>
  <c r="L225" i="1" s="1"/>
  <c r="J225" i="1"/>
  <c r="L219" i="1"/>
  <c r="L221" i="1"/>
  <c r="O225" i="1"/>
  <c r="E34" i="2"/>
  <c r="C18" i="2"/>
  <c r="I229" i="1"/>
  <c r="K225" i="1"/>
  <c r="M221" i="1"/>
  <c r="M219" i="1"/>
  <c r="M71" i="1"/>
  <c r="G227" i="1" l="1"/>
  <c r="D41" i="4"/>
  <c r="H5" i="4" s="1"/>
  <c r="E229" i="1"/>
  <c r="E18" i="2"/>
  <c r="C57" i="2"/>
  <c r="N34" i="2"/>
  <c r="L18" i="2"/>
  <c r="N229" i="1"/>
  <c r="R225" i="1" s="1"/>
  <c r="P225" i="1"/>
  <c r="R221" i="1"/>
  <c r="R219" i="1"/>
  <c r="R5" i="1"/>
  <c r="M34" i="2"/>
  <c r="K18" i="2"/>
  <c r="Q225" i="1"/>
  <c r="O229" i="1"/>
  <c r="S219" i="1"/>
  <c r="S221" i="1"/>
  <c r="S5" i="1"/>
  <c r="R71" i="1"/>
  <c r="J34" i="2"/>
  <c r="I34" i="2"/>
  <c r="H18" i="2"/>
  <c r="K229" i="1"/>
  <c r="M227" i="1"/>
  <c r="J229" i="1"/>
  <c r="L227" i="1"/>
  <c r="U7" i="4"/>
  <c r="U4" i="4"/>
  <c r="U9" i="4"/>
  <c r="U8" i="4"/>
  <c r="U5" i="4"/>
  <c r="U6" i="4"/>
  <c r="F18" i="2"/>
  <c r="M225" i="1"/>
  <c r="C41" i="4"/>
  <c r="G5" i="4" s="1"/>
  <c r="D229" i="1"/>
  <c r="F227" i="1"/>
  <c r="S71" i="1"/>
  <c r="D61" i="2"/>
  <c r="J18" i="2" l="1"/>
  <c r="I18" i="2"/>
  <c r="H57" i="2"/>
  <c r="Q229" i="1"/>
  <c r="S227" i="1"/>
  <c r="E57" i="2"/>
  <c r="C61" i="2"/>
  <c r="E61" i="2" s="1"/>
  <c r="S225" i="1"/>
  <c r="P229" i="1"/>
  <c r="R227" i="1"/>
  <c r="F57" i="2"/>
  <c r="M18" i="2"/>
  <c r="K57" i="2"/>
  <c r="N18" i="2"/>
  <c r="L57" i="2"/>
  <c r="N57" i="2" l="1"/>
  <c r="L61" i="2"/>
  <c r="F61" i="2"/>
  <c r="J57" i="2"/>
  <c r="H61" i="2"/>
  <c r="I57" i="2"/>
  <c r="M57" i="2"/>
  <c r="K61" i="2"/>
  <c r="N61" i="2" l="1"/>
  <c r="J61" i="2"/>
  <c r="I61" i="2"/>
  <c r="M61" i="2"/>
</calcChain>
</file>

<file path=xl/sharedStrings.xml><?xml version="1.0" encoding="utf-8"?>
<sst xmlns="http://schemas.openxmlformats.org/spreadsheetml/2006/main" count="759" uniqueCount="379">
  <si>
    <t>CHANGE</t>
  </si>
  <si>
    <t>STATE OR COUNTRY</t>
  </si>
  <si>
    <t>Market Share</t>
  </si>
  <si>
    <t>FISCAL YEAR</t>
  </si>
  <si>
    <t>CALENDAR YEAR</t>
  </si>
  <si>
    <t>OF RESIDENCE</t>
  </si>
  <si>
    <t>2015R</t>
  </si>
  <si>
    <t>absolute</t>
  </si>
  <si>
    <t>%</t>
  </si>
  <si>
    <t>2016-17</t>
  </si>
  <si>
    <t>2015-16R</t>
  </si>
  <si>
    <t>2015-16</t>
  </si>
  <si>
    <t>UNITED STATES &amp; CANADA</t>
  </si>
  <si>
    <t>UNITED STATES</t>
  </si>
  <si>
    <t>EASTERN REGION</t>
  </si>
  <si>
    <t xml:space="preserve"> CONNECTICUT</t>
  </si>
  <si>
    <t xml:space="preserve"> DELAWARE</t>
  </si>
  <si>
    <t xml:space="preserve"> INDIANA</t>
  </si>
  <si>
    <t xml:space="preserve"> MAINE</t>
  </si>
  <si>
    <t xml:space="preserve"> MARYLAND</t>
  </si>
  <si>
    <t xml:space="preserve"> MASSACHUSETTS</t>
  </si>
  <si>
    <t xml:space="preserve"> MICHIGAN</t>
  </si>
  <si>
    <t xml:space="preserve"> NEW HAMPSHIRE</t>
  </si>
  <si>
    <t xml:space="preserve"> NEW JERSEY</t>
  </si>
  <si>
    <t xml:space="preserve"> NEW YORK</t>
  </si>
  <si>
    <t xml:space="preserve"> OHIO</t>
  </si>
  <si>
    <t xml:space="preserve"> PENNSYLVANIA</t>
  </si>
  <si>
    <t xml:space="preserve"> RHODE ISLAND</t>
  </si>
  <si>
    <t xml:space="preserve"> VERMONT</t>
  </si>
  <si>
    <t xml:space="preserve"> VIRGINIA</t>
  </si>
  <si>
    <t xml:space="preserve"> WASHINGTON D.C.</t>
  </si>
  <si>
    <t xml:space="preserve"> WEST VIRGINIA</t>
  </si>
  <si>
    <t>SOUTHERN REGION</t>
  </si>
  <si>
    <t xml:space="preserve"> ALABAMA</t>
  </si>
  <si>
    <t xml:space="preserve"> ARKANSAS</t>
  </si>
  <si>
    <t xml:space="preserve"> FLORIDA</t>
  </si>
  <si>
    <t xml:space="preserve"> GEORGIA</t>
  </si>
  <si>
    <t xml:space="preserve"> KENTUCKY</t>
  </si>
  <si>
    <t xml:space="preserve"> LOUISIANA</t>
  </si>
  <si>
    <t xml:space="preserve"> MISSISSIPPI</t>
  </si>
  <si>
    <t xml:space="preserve"> NEW MEXICO</t>
  </si>
  <si>
    <t xml:space="preserve"> NORTH CAROLINA</t>
  </si>
  <si>
    <t xml:space="preserve"> OKLAHOMA</t>
  </si>
  <si>
    <t xml:space="preserve"> SOUTH CAROLINA</t>
  </si>
  <si>
    <t xml:space="preserve"> TENNESSEE</t>
  </si>
  <si>
    <t xml:space="preserve"> TEXAS</t>
  </si>
  <si>
    <t>WESTERN REGION</t>
  </si>
  <si>
    <t xml:space="preserve"> ALASKA</t>
  </si>
  <si>
    <t xml:space="preserve"> ARIZONA</t>
  </si>
  <si>
    <t xml:space="preserve"> CALIFORNIA</t>
  </si>
  <si>
    <t xml:space="preserve"> COLORADO</t>
  </si>
  <si>
    <t xml:space="preserve"> HAWAII</t>
  </si>
  <si>
    <t xml:space="preserve"> IDAHO</t>
  </si>
  <si>
    <t xml:space="preserve"> ILLINOIS</t>
  </si>
  <si>
    <t xml:space="preserve"> IOWA</t>
  </si>
  <si>
    <t xml:space="preserve"> KANSAS</t>
  </si>
  <si>
    <t xml:space="preserve"> MINNESOTA</t>
  </si>
  <si>
    <t xml:space="preserve"> MISSOURI</t>
  </si>
  <si>
    <t xml:space="preserve"> MONTANA</t>
  </si>
  <si>
    <t xml:space="preserve"> NEBRASKA</t>
  </si>
  <si>
    <t xml:space="preserve"> NEVADA</t>
  </si>
  <si>
    <t xml:space="preserve"> NORTH DAKOTA</t>
  </si>
  <si>
    <t xml:space="preserve"> OREGON</t>
  </si>
  <si>
    <t xml:space="preserve"> SOUTH DAKOTA</t>
  </si>
  <si>
    <t xml:space="preserve"> UTAH</t>
  </si>
  <si>
    <t xml:space="preserve"> WASHINGTON</t>
  </si>
  <si>
    <t xml:space="preserve"> WISCONSIN</t>
  </si>
  <si>
    <t xml:space="preserve"> WYOMING</t>
  </si>
  <si>
    <t>SERVICEMEN</t>
  </si>
  <si>
    <t>U.S. NOT SPECIFIED</t>
  </si>
  <si>
    <t>CANADA</t>
  </si>
  <si>
    <t>INTERNATIONAL</t>
  </si>
  <si>
    <t>EUROPE</t>
  </si>
  <si>
    <t>ALBANIA</t>
  </si>
  <si>
    <t>AUSTRIA</t>
  </si>
  <si>
    <t>BELGIUM</t>
  </si>
  <si>
    <t>BULGARY</t>
  </si>
  <si>
    <t>CZECH REPUBLIC</t>
  </si>
  <si>
    <t>DENMARK</t>
  </si>
  <si>
    <t>FINLAND</t>
  </si>
  <si>
    <t>FRANCE</t>
  </si>
  <si>
    <t>GERMANY</t>
  </si>
  <si>
    <t>GIBRALTAR</t>
  </si>
  <si>
    <t>GREECE</t>
  </si>
  <si>
    <t>HUNGARY</t>
  </si>
  <si>
    <t>ICELAND</t>
  </si>
  <si>
    <t>IRELAND</t>
  </si>
  <si>
    <t>ITALY</t>
  </si>
  <si>
    <t>LUXEMBOURG</t>
  </si>
  <si>
    <t>MALTA</t>
  </si>
  <si>
    <t>NETHERLANDS</t>
  </si>
  <si>
    <t>NORWAY</t>
  </si>
  <si>
    <t>POLAND</t>
  </si>
  <si>
    <t>PORTUGAL</t>
  </si>
  <si>
    <t>ROMANIA</t>
  </si>
  <si>
    <t>SAN MARINO</t>
  </si>
  <si>
    <t>SLOVAKIA</t>
  </si>
  <si>
    <t>SPAIN</t>
  </si>
  <si>
    <t>SWEDEN</t>
  </si>
  <si>
    <t>SWITZERLAND</t>
  </si>
  <si>
    <t>TURKEY</t>
  </si>
  <si>
    <t>UNITED KINGDOM</t>
  </si>
  <si>
    <t>ENGLAND</t>
  </si>
  <si>
    <t>NORTH IRELAND</t>
  </si>
  <si>
    <t>SCOTLAND</t>
  </si>
  <si>
    <t>WALES</t>
  </si>
  <si>
    <t>NOT SPECIFIED / UNITED KINGDOM</t>
  </si>
  <si>
    <t>RUSSIAN FEDERATION</t>
  </si>
  <si>
    <t>FORMER YUGOSLAVIA</t>
  </si>
  <si>
    <t>BOSNIA / HERZEGOVINA</t>
  </si>
  <si>
    <t>CROATIA</t>
  </si>
  <si>
    <t>KOSOVO</t>
  </si>
  <si>
    <t>MACEDONIA</t>
  </si>
  <si>
    <t>MONTENEGRO</t>
  </si>
  <si>
    <t>SERBIA</t>
  </si>
  <si>
    <t>SLOVENIA</t>
  </si>
  <si>
    <t>NOT SPECIFIED / YUGOSLAVIA</t>
  </si>
  <si>
    <t>BALTIC COUNTRIES</t>
  </si>
  <si>
    <t>ESTONIA</t>
  </si>
  <si>
    <t>LITHUANIA</t>
  </si>
  <si>
    <t>LATVIA</t>
  </si>
  <si>
    <t>OTHERS / NOT SPECIFIED</t>
  </si>
  <si>
    <t>LATIN AMERICA</t>
  </si>
  <si>
    <t>MEXICO</t>
  </si>
  <si>
    <t>CENTRAL AMERICA</t>
  </si>
  <si>
    <t>BELIZE</t>
  </si>
  <si>
    <t>COSTA RICA</t>
  </si>
  <si>
    <t>EL SALVADOR</t>
  </si>
  <si>
    <t>GUATEMALA</t>
  </si>
  <si>
    <t>HONDURAS</t>
  </si>
  <si>
    <t>NICARAGUA</t>
  </si>
  <si>
    <t>PANAMA</t>
  </si>
  <si>
    <t>NOT SPECIFIED</t>
  </si>
  <si>
    <t>SOUTH AMERICA</t>
  </si>
  <si>
    <t>ARGENTINA</t>
  </si>
  <si>
    <t>BOLIVIA</t>
  </si>
  <si>
    <t>BRAZIL</t>
  </si>
  <si>
    <t>CHILE</t>
  </si>
  <si>
    <t>COLOMBIA</t>
  </si>
  <si>
    <t>ECUADOR</t>
  </si>
  <si>
    <t>FRENCH GUIANA</t>
  </si>
  <si>
    <t>GUYANA</t>
  </si>
  <si>
    <t>PARAGUAY</t>
  </si>
  <si>
    <t>PERU</t>
  </si>
  <si>
    <t>SURINAME</t>
  </si>
  <si>
    <t>URUGUAY</t>
  </si>
  <si>
    <t>VENEZUELA</t>
  </si>
  <si>
    <t>CARIBBEAN</t>
  </si>
  <si>
    <t>CUBA</t>
  </si>
  <si>
    <t>DOMINICAN REP.</t>
  </si>
  <si>
    <t>VIRGIN ISLANDS</t>
  </si>
  <si>
    <t>US Virgin Islands</t>
  </si>
  <si>
    <t xml:space="preserve">  St. Croix</t>
  </si>
  <si>
    <t xml:space="preserve">  St. John</t>
  </si>
  <si>
    <t xml:space="preserve"> St. Thomas</t>
  </si>
  <si>
    <t>British Virgin Islands</t>
  </si>
  <si>
    <t xml:space="preserve">  Guana Island</t>
  </si>
  <si>
    <t xml:space="preserve"> Peter Island</t>
  </si>
  <si>
    <t xml:space="preserve">  Tortola</t>
  </si>
  <si>
    <t xml:space="preserve">  Virgin Gorda</t>
  </si>
  <si>
    <t xml:space="preserve"> Not Specified Virgin Islands</t>
  </si>
  <si>
    <t>OTHERS</t>
  </si>
  <si>
    <t>ANGUILLA</t>
  </si>
  <si>
    <t>ANTIGUA</t>
  </si>
  <si>
    <t>BAHAMAS</t>
  </si>
  <si>
    <t>BARBADOS</t>
  </si>
  <si>
    <t>BERMUDA</t>
  </si>
  <si>
    <t>CAYMAN Is.</t>
  </si>
  <si>
    <t>DOMINICA</t>
  </si>
  <si>
    <t>GRENADA</t>
  </si>
  <si>
    <t>GUADELOUPE</t>
  </si>
  <si>
    <t>HAITI</t>
  </si>
  <si>
    <t>JAMAICA</t>
  </si>
  <si>
    <t>MARTINIQUE</t>
  </si>
  <si>
    <t>MONTSERRAT</t>
  </si>
  <si>
    <t>NETHERLANDS ANTILLES</t>
  </si>
  <si>
    <t xml:space="preserve">   ARUBA</t>
  </si>
  <si>
    <t xml:space="preserve">   BONAIRE</t>
  </si>
  <si>
    <t xml:space="preserve">   CURACAO</t>
  </si>
  <si>
    <t xml:space="preserve">   NOT SPECIFIED</t>
  </si>
  <si>
    <t>SABA</t>
  </si>
  <si>
    <t>ST. BARTHELEMY</t>
  </si>
  <si>
    <t>ST. EUSTATIUS</t>
  </si>
  <si>
    <t>ST. KITTS &amp; NEVIS</t>
  </si>
  <si>
    <t>ST. LUCIA</t>
  </si>
  <si>
    <t>ST. MAARTEN</t>
  </si>
  <si>
    <t>ST. MARTIN</t>
  </si>
  <si>
    <t>ST. VINCENT</t>
  </si>
  <si>
    <t>TRINIDAD &amp; TOBAGO</t>
  </si>
  <si>
    <t>TURKS &amp; CAICOS</t>
  </si>
  <si>
    <t>ASIA:</t>
  </si>
  <si>
    <t>CHINA (PEOPLE'S REP. OF)</t>
  </si>
  <si>
    <t>HONG KONG</t>
  </si>
  <si>
    <t>INDIA</t>
  </si>
  <si>
    <t>JAPAN</t>
  </si>
  <si>
    <t>PHILIPPINES</t>
  </si>
  <si>
    <t>TAIWAN (CHINA, REP. OF)</t>
  </si>
  <si>
    <t>THAILAND</t>
  </si>
  <si>
    <t xml:space="preserve"> OTHER </t>
  </si>
  <si>
    <t>OTHER FOREIGN COUNTRIES</t>
  </si>
  <si>
    <t>AFRICA</t>
  </si>
  <si>
    <t>AUSTRALIA</t>
  </si>
  <si>
    <t>EGYPT</t>
  </si>
  <si>
    <t>IRAQ</t>
  </si>
  <si>
    <t>ISRAEL</t>
  </si>
  <si>
    <t>NEW ZEALAND</t>
  </si>
  <si>
    <t>SAUDI ARABIA</t>
  </si>
  <si>
    <t>OTHER</t>
  </si>
  <si>
    <t>OTHER NON SPECIFIED</t>
  </si>
  <si>
    <t>AIR LINE CREW MEMBER</t>
  </si>
  <si>
    <t>PUERTO RICO</t>
  </si>
  <si>
    <t>-</t>
  </si>
  <si>
    <t>TOTAL NON RESIDENTS</t>
  </si>
  <si>
    <t>TOTAL RESIDENTS</t>
  </si>
  <si>
    <t>TOTAL REGISTRATIONS</t>
  </si>
  <si>
    <t>Eastern Region</t>
  </si>
  <si>
    <t>Southern Region</t>
  </si>
  <si>
    <t>Western Region</t>
  </si>
  <si>
    <t>Servicemen</t>
  </si>
  <si>
    <t>U.S. Not Specified</t>
  </si>
  <si>
    <t xml:space="preserve">Benelux Trade Pact Countries (Belgium, Netherlands and Luxembourg) </t>
  </si>
  <si>
    <t>Scandinavian Countries (Denmark, Finland, Norway and Sweden)</t>
  </si>
  <si>
    <t>German Region (Austria, Germany, Switzerland)</t>
  </si>
  <si>
    <t>Iberian Peninsula (Spain, Portugal &amp; Gibraltar)</t>
  </si>
  <si>
    <t>United Kingdom (England, Northern Ireland, Rep. of Ireland, Scotland &amp; Wales)</t>
  </si>
  <si>
    <t>Not Specified United Kingdom</t>
  </si>
  <si>
    <t xml:space="preserve">Western Europe (France &amp; Italy)  </t>
  </si>
  <si>
    <t>Other Western Europe (Malta, San Marino &amp; Iceland)</t>
  </si>
  <si>
    <t>Eastern Europe (Greece, Hungary, Poland &amp; Turkey)</t>
  </si>
  <si>
    <t>Other Eastern Europe (Albania,Bulgary, Czech Rep., Slovakia, Russian Fed., Romania &amp; Fmr. Yugoslavia)</t>
  </si>
  <si>
    <t>Baltic Countries</t>
  </si>
  <si>
    <t>Not Specified Europe</t>
  </si>
  <si>
    <t>LATIN AMERICA &amp; CARIBBEAN</t>
  </si>
  <si>
    <t>Mexico &amp; Central America</t>
  </si>
  <si>
    <t>Andean Region (Bolivia, Colombia, Venezuela, Ecuador &amp; Peru)</t>
  </si>
  <si>
    <t>Brazil</t>
  </si>
  <si>
    <t>South Cone Region (Argentina, Chile, Paraguay &amp; Uruguay)</t>
  </si>
  <si>
    <t>Others Latin America (Not Specified, Guyana, French Guyana , Suriname)</t>
  </si>
  <si>
    <t>Caribbean Region</t>
  </si>
  <si>
    <t>Atlantic Countries (Bahamas, Bermuda, and Turks &amp; Caicos)</t>
  </si>
  <si>
    <t>English Speaking Countries*</t>
  </si>
  <si>
    <t>Dominican Republic</t>
  </si>
  <si>
    <t>French Antilles (Guadeloupe, Martinique, St. Martin and St. Barthelemy)**</t>
  </si>
  <si>
    <t>Netherlands Antilles (Aruba, Bonaire, Curacao, St. Marteen, St. Eustatius and Saba)**</t>
  </si>
  <si>
    <t>Virgin Islands</t>
  </si>
  <si>
    <t>Other Caribbean Region (Other Not Specified, Cuba &amp; Haiti)</t>
  </si>
  <si>
    <t>OTHER INTERNATIONAL COUNTRIES ( Asia, &amp; Other Foreign Countries)</t>
  </si>
  <si>
    <t>R=  REVISED FIGURES</t>
  </si>
  <si>
    <t>* These countries are EngIish speaking countries that were not included in other categories: Anguilla, Antigua, Barbados, Cayman Is., Dominica, Grenada, Jamaica, Montserrat, Trinidad &amp; Tobago, St. Lucia, St. Kitts &amp; Nevis &amp; St. Vincent.</t>
  </si>
  <si>
    <t>TOP TWENTY US MARKETS</t>
  </si>
  <si>
    <t>&amp; Cummulative Figures for Fiscal &amp; Calendar Year</t>
  </si>
  <si>
    <t>Cummulative Figures for Fiscal Year                                                                             2016-17 vs  2015-16</t>
  </si>
  <si>
    <t>Cummulative Figures for Calendar Year                                                                              2016  vs  2015</t>
  </si>
  <si>
    <t xml:space="preserve"> TOTAL TOP TWENTY MARKETS</t>
  </si>
  <si>
    <t>*market share</t>
  </si>
  <si>
    <t>* Market Share considers only the US top twenty market ranked above, not total US market.</t>
  </si>
  <si>
    <t xml:space="preserve"> REGISTRATIONS JUL. 2016</t>
  </si>
  <si>
    <t>NON U.S. INTERNATIONAL REGISTRATIONS JUL 2016</t>
  </si>
  <si>
    <t>REGISTRATIONS U.S.</t>
  </si>
  <si>
    <t>CHANGE%</t>
  </si>
  <si>
    <t>CHG % 16/15</t>
  </si>
  <si>
    <t>Europe</t>
  </si>
  <si>
    <t>Spain</t>
  </si>
  <si>
    <t>United Kingdom</t>
  </si>
  <si>
    <t>France</t>
  </si>
  <si>
    <t>Germany</t>
  </si>
  <si>
    <t>OTHER CNTRS/NOT SP/CREW</t>
  </si>
  <si>
    <t>Italy</t>
  </si>
  <si>
    <t>Norway</t>
  </si>
  <si>
    <t>Netherlands</t>
  </si>
  <si>
    <t>Denmark</t>
  </si>
  <si>
    <t>Switzerland</t>
  </si>
  <si>
    <t>Ireland</t>
  </si>
  <si>
    <t>Sweden</t>
  </si>
  <si>
    <t>Finland</t>
  </si>
  <si>
    <t>Baltic</t>
  </si>
  <si>
    <t xml:space="preserve">CENTRAL AMERICA </t>
  </si>
  <si>
    <t>VIRGIN IS.</t>
  </si>
  <si>
    <t>ASIA</t>
  </si>
  <si>
    <t>OTHER COUNTRIES</t>
  </si>
  <si>
    <t>NON RESIDENTS</t>
  </si>
  <si>
    <t>RESIDENTS</t>
  </si>
  <si>
    <t>CORROB</t>
  </si>
  <si>
    <t>Contact</t>
  </si>
  <si>
    <t>Name:</t>
  </si>
  <si>
    <t>Hugo L. Real Hernández</t>
  </si>
  <si>
    <t>Position</t>
  </si>
  <si>
    <t>Market Research Analyst</t>
  </si>
  <si>
    <t>Mailing Adress:</t>
  </si>
  <si>
    <t>P.O. Box 9023960 San Juan, PR 00919</t>
  </si>
  <si>
    <t>Physical Adress</t>
  </si>
  <si>
    <t>La Princesa Bldg. #2 Paseo La Princesa San Juan PR 00901</t>
  </si>
  <si>
    <t>Phone</t>
  </si>
  <si>
    <t>(787) 721-2400 x-2213</t>
  </si>
  <si>
    <t>Fax:</t>
  </si>
  <si>
    <t xml:space="preserve">(787) 721-6561
</t>
  </si>
  <si>
    <t>E-mail Adress</t>
  </si>
  <si>
    <t xml:space="preserve">hugo.real@tourism.pr.gov </t>
  </si>
  <si>
    <t>Date of Publication</t>
  </si>
  <si>
    <t>Frequency of publication</t>
  </si>
  <si>
    <t>(1) Monthly</t>
  </si>
  <si>
    <t>To get a copy:</t>
  </si>
  <si>
    <t>Visit (1)</t>
  </si>
  <si>
    <t>http://www.estadisticas.gobierno.pr/iepr/Inventario/tabid/186/ctl/view_detail/mid/775/report_id/123d2077-0571-4582-a4bf-cf5468e49dfd/Default.aspx</t>
  </si>
  <si>
    <r>
      <t xml:space="preserve">(2) Sending a request  via E-mail to: </t>
    </r>
    <r>
      <rPr>
        <u/>
        <sz val="10"/>
        <rFont val="Calibri"/>
        <family val="2"/>
      </rPr>
      <t>hugo.real@tourism.pr.gov</t>
    </r>
    <r>
      <rPr>
        <sz val="10"/>
        <rFont val="Calibri"/>
        <family val="2"/>
      </rPr>
      <t xml:space="preserve">, (3) Calling at (787) 727-2400, (4) Sending a request via Fax at (787) 721-6561, (5) Sending a request via regular mail to: P.O. Box 9023960 San Juan, PR 00919, o (6) Visiting our Market Research at Puerto Rico Tourism Company (PRTC), La Princesa Bldg. #2 Paseo La Princesa San Juan PR 00901,  Monday Thru Friday from 8:00 am to 12:00 am &amp; 1:00 pm to 4:30 pm. </t>
    </r>
  </si>
  <si>
    <t>This report is available in: Excel and PDF-scan.</t>
  </si>
  <si>
    <t>This report is a public document for free distribution</t>
  </si>
  <si>
    <t>Data Sources</t>
  </si>
  <si>
    <t>The figures in this report are based on information provided by hotels endorsed by the PRTC. Data is extracted from the guest registration system (check in/out) owned and managed by hotels.</t>
  </si>
  <si>
    <t>Legal or Administrative Authority:</t>
  </si>
  <si>
    <r>
      <t xml:space="preserve">"Article 5 (q) of Act. 10 of June 18, 1970, as amended, provides that the Company shall have and exercise the rights, duties and powers necessary or convenient to promote, develop and improve the tourism industry, including but not limiting, the following: (q) Requiring tourism enterprises endorsed by the Company operating in Puerto Rico, supplying the necessary statistical information by electronic or manual means, to develop a data base that contributes to effective marketing and planning of tourism activity. For the case of manual way, the Company will establish, by regulation, a transitional period reasonable until long as the collection of statistics is completed electronically. Each </t>
    </r>
    <r>
      <rPr>
        <sz val="11"/>
        <color theme="1"/>
        <rFont val="Calibri"/>
        <family val="2"/>
        <scheme val="minor"/>
      </rPr>
      <t>tourism company should designate a contact person in charge of providing the necessary statistics information to the Puerto Rico Tourism Company. The requirements of this section to the Puerto Rico Tourism Company and tourism companies will be mandatory and must be answered within the term provided by Puerto Rico Tourism Company. In particular and without limitation, the tourism enterprises endorsed by the Company operating in Puerto Rico and record guests in their facilities, shall be bound to supply the data records of guests, seven (7) calendar days after the close of month in question. Failure to comply with these requirements will constitute a violation of the obligation under this chapter to produce relevant statistical information. Such information will be supplied on a confidential basis, so long as it identifies intimate data or business secrets that can bind to natural persons or legal. However, they will be made available to the general public figures and aggregated data and products and statistical analyzes that do not identify intimate data or business secrets. Such information will be supplied confidential aggregate figures becoming available to tourism businesses that supplemented (without divulging individual data of hostelries or companies), as well as potential investors to assist them in developing their plans.</t>
    </r>
  </si>
  <si>
    <t>NOT SPECIFIED / EUROPE</t>
  </si>
  <si>
    <t xml:space="preserve">     SLOVENIA</t>
  </si>
  <si>
    <t xml:space="preserve">     SERBIA</t>
  </si>
  <si>
    <t xml:space="preserve">     MONTENEGRO</t>
  </si>
  <si>
    <t xml:space="preserve">     MACEDONIA</t>
  </si>
  <si>
    <t xml:space="preserve">     KOSOVO</t>
  </si>
  <si>
    <t xml:space="preserve">     CROATIA</t>
  </si>
  <si>
    <t xml:space="preserve">     BOSNIA / HERZEGOVINA</t>
  </si>
  <si>
    <t xml:space="preserve">    NOT SPECIFIED / UNITED KINGDOM</t>
  </si>
  <si>
    <t xml:space="preserve">    WALES</t>
  </si>
  <si>
    <t xml:space="preserve">    SCOTLAND</t>
  </si>
  <si>
    <t xml:space="preserve">    NORTH IRELAND</t>
  </si>
  <si>
    <t xml:space="preserve">    ENGLAND</t>
  </si>
  <si>
    <t>BULGARIA</t>
  </si>
  <si>
    <t>EUROPE:</t>
  </si>
  <si>
    <t>CURACAO</t>
  </si>
  <si>
    <t>BONAIRE</t>
  </si>
  <si>
    <t>ARUBA</t>
  </si>
  <si>
    <t>ANTIGUA &amp; BARBUDA</t>
  </si>
  <si>
    <t xml:space="preserve">  Not Specified VI</t>
  </si>
  <si>
    <t xml:space="preserve">  Virgin Gorda, Br.</t>
  </si>
  <si>
    <t xml:space="preserve">  Tortola, Br.</t>
  </si>
  <si>
    <t xml:space="preserve">  St. Thomas, US</t>
  </si>
  <si>
    <t xml:space="preserve">  St. John,US</t>
  </si>
  <si>
    <t xml:space="preserve">  St. Croix, US</t>
  </si>
  <si>
    <t xml:space="preserve">  Peter Island, Br.</t>
  </si>
  <si>
    <t xml:space="preserve">  Guana Island, Br.</t>
  </si>
  <si>
    <t>WEST INDIES</t>
  </si>
  <si>
    <t>SOUTH AMERICA:</t>
  </si>
  <si>
    <t xml:space="preserve"> NOT SPECIFIED</t>
  </si>
  <si>
    <t xml:space="preserve"> PANAMA</t>
  </si>
  <si>
    <t xml:space="preserve"> NICARAGUA</t>
  </si>
  <si>
    <t xml:space="preserve"> HONDURAS</t>
  </si>
  <si>
    <t xml:space="preserve"> GUATEMALA</t>
  </si>
  <si>
    <t xml:space="preserve"> EL SALVADOR</t>
  </si>
  <si>
    <t xml:space="preserve"> COSTA RICA</t>
  </si>
  <si>
    <t xml:space="preserve"> BELIZE</t>
  </si>
  <si>
    <t>CENTRAL AMERICA:</t>
  </si>
  <si>
    <t xml:space="preserve"> MEXICO:</t>
  </si>
  <si>
    <t>REGINA</t>
  </si>
  <si>
    <t>SASKATCHEWAN</t>
  </si>
  <si>
    <t>MONTREAL</t>
  </si>
  <si>
    <t>QUEBEC</t>
  </si>
  <si>
    <t>TORONTO</t>
  </si>
  <si>
    <t>OTTAWA</t>
  </si>
  <si>
    <t>ONTARIO</t>
  </si>
  <si>
    <t>NOVA SCOTIA</t>
  </si>
  <si>
    <t>NEWFOUNDLAND</t>
  </si>
  <si>
    <t>NEW BRUNSWICK</t>
  </si>
  <si>
    <t>WINNIPEG</t>
  </si>
  <si>
    <t>MANITOBA</t>
  </si>
  <si>
    <t>VANCOUVER</t>
  </si>
  <si>
    <t>BRITISH COLUMBIA</t>
  </si>
  <si>
    <t>EDMONTON</t>
  </si>
  <si>
    <t>CALGARY</t>
  </si>
  <si>
    <t>ALBERTA</t>
  </si>
  <si>
    <t>CANADA:</t>
  </si>
  <si>
    <t xml:space="preserve"> SERVICEMEN</t>
  </si>
  <si>
    <t>US TOTALS</t>
  </si>
  <si>
    <t>STATE OR COUNTRY OF RESIDENCE</t>
  </si>
  <si>
    <t>OCTOBER</t>
  </si>
  <si>
    <t>OCTOBER 2016 vs 2015</t>
  </si>
  <si>
    <t>JULY-OCTOBER                                     FY 2017 vs 2016</t>
  </si>
  <si>
    <t>JANUARY-OCTOBER                                     CY 2016 vs 2015</t>
  </si>
  <si>
    <t>JULY-OCTOBER                                 FY 2017 vs 2016</t>
  </si>
  <si>
    <t>JANUARY-OCTOBER                                    CY 2016 vs 2015</t>
  </si>
  <si>
    <t>FOR THE MONTH OF OCTOBER 2016</t>
  </si>
  <si>
    <t>OCTOBER 2016  vs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</si>
</sst>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_);[Red]\(\-#,##0\)"/>
    <numFmt numFmtId="165" formatCode="0.0%_);[Red]\(\-0.0%\)"/>
    <numFmt numFmtId="166" formatCode="0.0%"/>
    <numFmt numFmtId="167" formatCode="&quot;$&quot;#,##0.00"/>
    <numFmt numFmtId="168" formatCode="#,#00.0%_);[Red]\(\-0.0%\)"/>
    <numFmt numFmtId="169" formatCode="0.0%_);[Red]\-0.0%"/>
    <numFmt numFmtId="170" formatCode="[$-409]mmmm\ d\,\ yyyy;@"/>
    <numFmt numFmtId="171" formatCode="#,##0.0"/>
  </numFmts>
  <fonts count="60">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b/>
      <sz val="10"/>
      <name val="Arial"/>
      <family val="2"/>
    </font>
    <font>
      <b/>
      <i/>
      <sz val="10"/>
      <name val="Arial"/>
      <family val="2"/>
    </font>
    <font>
      <sz val="12"/>
      <name val="Arial"/>
      <family val="2"/>
    </font>
    <font>
      <b/>
      <sz val="14"/>
      <name val="Arial"/>
      <family val="2"/>
    </font>
    <font>
      <b/>
      <i/>
      <sz val="9"/>
      <name val="Arial"/>
      <family val="2"/>
    </font>
    <font>
      <sz val="11"/>
      <name val="Arial"/>
      <family val="2"/>
    </font>
    <font>
      <i/>
      <sz val="10"/>
      <name val="Arial"/>
      <family val="2"/>
    </font>
    <font>
      <b/>
      <sz val="12"/>
      <name val="Arial"/>
      <family val="2"/>
    </font>
    <font>
      <b/>
      <i/>
      <sz val="12"/>
      <name val="Arial"/>
      <family val="2"/>
    </font>
    <font>
      <b/>
      <sz val="11"/>
      <name val="Arial"/>
      <family val="2"/>
    </font>
    <font>
      <b/>
      <i/>
      <sz val="11"/>
      <name val="Arial"/>
      <family val="2"/>
    </font>
    <font>
      <b/>
      <i/>
      <sz val="8"/>
      <name val="Arial"/>
      <family val="2"/>
    </font>
    <font>
      <b/>
      <sz val="9"/>
      <name val="Arial"/>
      <family val="2"/>
    </font>
    <font>
      <sz val="8"/>
      <name val="Arial"/>
      <family val="2"/>
    </font>
    <font>
      <sz val="9"/>
      <name val="Arial"/>
      <family val="2"/>
    </font>
    <font>
      <i/>
      <sz val="8"/>
      <name val="Arial"/>
      <family val="2"/>
    </font>
    <font>
      <sz val="10"/>
      <color indexed="10"/>
      <name val="Arial"/>
      <family val="2"/>
    </font>
    <font>
      <i/>
      <sz val="10"/>
      <color indexed="10"/>
      <name val="Arial"/>
      <family val="2"/>
    </font>
    <font>
      <b/>
      <sz val="10"/>
      <color indexed="10"/>
      <name val="Arial"/>
      <family val="2"/>
    </font>
    <font>
      <b/>
      <sz val="9"/>
      <color indexed="10"/>
      <name val="Arial"/>
      <family val="2"/>
    </font>
    <font>
      <b/>
      <i/>
      <sz val="10"/>
      <color indexed="10"/>
      <name val="Arial"/>
      <family val="2"/>
    </font>
    <font>
      <sz val="9"/>
      <color indexed="10"/>
      <name val="Arial"/>
      <family val="2"/>
    </font>
    <font>
      <i/>
      <sz val="9"/>
      <color indexed="10"/>
      <name val="Arial"/>
      <family val="2"/>
    </font>
    <font>
      <b/>
      <sz val="20"/>
      <name val="Arial"/>
      <family val="2"/>
    </font>
    <font>
      <sz val="20"/>
      <name val="Arial"/>
      <family val="2"/>
    </font>
    <font>
      <b/>
      <i/>
      <sz val="16"/>
      <name val="Arial"/>
      <family val="2"/>
    </font>
    <font>
      <i/>
      <sz val="12"/>
      <name val="Arial"/>
      <family val="2"/>
    </font>
    <font>
      <b/>
      <sz val="13"/>
      <name val="Arial"/>
      <family val="2"/>
    </font>
    <font>
      <sz val="13"/>
      <name val="Arial"/>
      <family val="2"/>
    </font>
    <font>
      <b/>
      <i/>
      <sz val="7"/>
      <name val="Arial"/>
      <family val="2"/>
    </font>
    <font>
      <b/>
      <sz val="8"/>
      <name val="Arial"/>
      <family val="2"/>
    </font>
    <font>
      <i/>
      <sz val="9"/>
      <name val="Arial"/>
      <family val="2"/>
    </font>
    <font>
      <sz val="12"/>
      <color theme="1"/>
      <name val="Arial"/>
      <family val="2"/>
    </font>
    <font>
      <sz val="9"/>
      <name val="Calibri"/>
      <family val="2"/>
    </font>
    <font>
      <sz val="12"/>
      <color theme="1"/>
      <name val="Calibri"/>
      <family val="2"/>
    </font>
    <font>
      <b/>
      <sz val="11"/>
      <name val="Calibri"/>
      <family val="2"/>
    </font>
    <font>
      <sz val="10"/>
      <name val="Calibri"/>
      <family val="2"/>
    </font>
    <font>
      <u/>
      <sz val="11"/>
      <color theme="10"/>
      <name val="Calibri"/>
      <family val="2"/>
    </font>
    <font>
      <sz val="11"/>
      <name val="Calibri"/>
      <family val="2"/>
    </font>
    <font>
      <b/>
      <sz val="10"/>
      <name val="Calibri"/>
      <family val="2"/>
    </font>
    <font>
      <sz val="12"/>
      <color rgb="FFFF0000"/>
      <name val="Calibri"/>
      <family val="2"/>
    </font>
    <font>
      <u/>
      <sz val="10"/>
      <color theme="10"/>
      <name val="Calibri"/>
      <family val="2"/>
    </font>
    <font>
      <u/>
      <sz val="10"/>
      <name val="Calibri"/>
      <family val="2"/>
    </font>
    <font>
      <sz val="11"/>
      <color theme="1"/>
      <name val="Calibri"/>
      <family val="2"/>
    </font>
    <font>
      <sz val="11"/>
      <color rgb="FF222222"/>
      <name val="Arial"/>
      <family val="2"/>
    </font>
    <font>
      <sz val="10"/>
      <name val="Arial"/>
      <family val="2"/>
    </font>
    <font>
      <b/>
      <sz val="12"/>
      <color indexed="8"/>
      <name val="Arial"/>
      <family val="2"/>
    </font>
    <font>
      <sz val="12"/>
      <color indexed="8"/>
      <name val="Arial"/>
      <family val="2"/>
    </font>
    <font>
      <sz val="12"/>
      <color indexed="14"/>
      <name val="Arial"/>
      <family val="2"/>
    </font>
    <font>
      <b/>
      <sz val="12"/>
      <color indexed="14"/>
      <name val="Arial"/>
      <family val="2"/>
    </font>
    <font>
      <sz val="12"/>
      <color rgb="FFFF66FF"/>
      <name val="Arial"/>
      <family val="2"/>
    </font>
    <font>
      <i/>
      <sz val="12"/>
      <color indexed="8"/>
      <name val="Arial"/>
      <family val="2"/>
    </font>
    <font>
      <sz val="12"/>
      <name val="Arial MT"/>
    </font>
    <font>
      <b/>
      <sz val="12"/>
      <color indexed="53"/>
      <name val="Arial"/>
      <family val="2"/>
    </font>
    <font>
      <b/>
      <sz val="12"/>
      <color theme="0"/>
      <name val="Arial"/>
      <family val="2"/>
    </font>
    <font>
      <sz val="12"/>
      <color theme="0"/>
      <name val="Arial"/>
      <family val="2"/>
    </font>
  </fonts>
  <fills count="15">
    <fill>
      <patternFill patternType="none"/>
    </fill>
    <fill>
      <patternFill patternType="gray125"/>
    </fill>
    <fill>
      <patternFill patternType="solid">
        <fgColor indexed="50"/>
        <bgColor indexed="64"/>
      </patternFill>
    </fill>
    <fill>
      <patternFill patternType="solid">
        <fgColor indexed="46"/>
        <bgColor indexed="64"/>
      </patternFill>
    </fill>
    <fill>
      <patternFill patternType="solid">
        <fgColor indexed="51"/>
        <bgColor indexed="64"/>
      </patternFill>
    </fill>
    <fill>
      <patternFill patternType="solid">
        <fgColor indexed="42"/>
        <bgColor indexed="64"/>
      </patternFill>
    </fill>
    <fill>
      <patternFill patternType="solid">
        <fgColor rgb="FFCC99FF"/>
        <bgColor indexed="64"/>
      </patternFill>
    </fill>
    <fill>
      <patternFill patternType="solid">
        <fgColor indexed="41"/>
        <bgColor indexed="64"/>
      </patternFill>
    </fill>
    <fill>
      <patternFill patternType="solid">
        <fgColor theme="0"/>
        <bgColor indexed="64"/>
      </patternFill>
    </fill>
    <fill>
      <patternFill patternType="solid">
        <fgColor indexed="43"/>
        <bgColor indexed="64"/>
      </patternFill>
    </fill>
    <fill>
      <patternFill patternType="solid">
        <fgColor indexed="19"/>
        <bgColor indexed="64"/>
      </patternFill>
    </fill>
    <fill>
      <patternFill patternType="solid">
        <fgColor rgb="FFFFFF66"/>
        <bgColor indexed="64"/>
      </patternFill>
    </fill>
    <fill>
      <patternFill patternType="solid">
        <fgColor rgb="FFFF0000"/>
        <bgColor indexed="64"/>
      </patternFill>
    </fill>
    <fill>
      <patternFill patternType="solid">
        <fgColor indexed="52"/>
        <bgColor indexed="64"/>
      </patternFill>
    </fill>
    <fill>
      <patternFill patternType="solid">
        <fgColor theme="1"/>
        <bgColor indexed="64"/>
      </patternFill>
    </fill>
  </fills>
  <borders count="5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top/>
      <bottom/>
      <diagonal/>
    </border>
    <border>
      <left style="medium">
        <color indexed="64"/>
      </left>
      <right style="medium">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8"/>
      </bottom>
      <diagonal/>
    </border>
    <border>
      <left/>
      <right style="medium">
        <color indexed="64"/>
      </right>
      <top/>
      <bottom style="medium">
        <color indexed="8"/>
      </bottom>
      <diagonal/>
    </border>
    <border>
      <left style="medium">
        <color indexed="64"/>
      </left>
      <right style="thin">
        <color indexed="64"/>
      </right>
      <top/>
      <bottom style="medium">
        <color indexed="8"/>
      </bottom>
      <diagonal/>
    </border>
    <border>
      <left style="thin">
        <color indexed="64"/>
      </left>
      <right style="thin">
        <color indexed="64"/>
      </right>
      <top/>
      <bottom style="medium">
        <color indexed="8"/>
      </bottom>
      <diagonal/>
    </border>
    <border>
      <left/>
      <right/>
      <top/>
      <bottom style="medium">
        <color indexed="8"/>
      </bottom>
      <diagonal/>
    </border>
    <border>
      <left/>
      <right style="thin">
        <color indexed="64"/>
      </right>
      <top/>
      <bottom style="medium">
        <color indexed="8"/>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0000"/>
      </left>
      <right/>
      <top style="medium">
        <color rgb="FF000000"/>
      </top>
      <bottom style="medium">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000000"/>
      </top>
      <bottom/>
      <diagonal/>
    </border>
    <border>
      <left style="medium">
        <color indexed="64"/>
      </left>
      <right style="medium">
        <color indexed="64"/>
      </right>
      <top style="medium">
        <color indexed="64"/>
      </top>
      <bottom style="medium">
        <color indexed="64"/>
      </bottom>
      <diagonal/>
    </border>
    <border>
      <left style="medium">
        <color rgb="FF000000"/>
      </left>
      <right/>
      <top/>
      <bottom style="medium">
        <color rgb="FF000000"/>
      </bottom>
      <diagonal/>
    </border>
    <border>
      <left/>
      <right/>
      <top style="medium">
        <color indexed="64"/>
      </top>
      <bottom style="medium">
        <color indexed="64"/>
      </bottom>
      <diagonal/>
    </border>
    <border>
      <left style="medium">
        <color rgb="FF000000"/>
      </left>
      <right/>
      <top style="medium">
        <color indexed="64"/>
      </top>
      <bottom style="medium">
        <color indexed="64"/>
      </bottom>
      <diagonal/>
    </border>
    <border>
      <left style="medium">
        <color rgb="FF000000"/>
      </left>
      <right/>
      <top/>
      <bottom/>
      <diagonal/>
    </border>
    <border>
      <left style="medium">
        <color indexed="64"/>
      </left>
      <right style="medium">
        <color indexed="64"/>
      </right>
      <top style="medium">
        <color indexed="64"/>
      </top>
      <bottom/>
      <diagonal/>
    </border>
  </borders>
  <cellStyleXfs count="11">
    <xf numFmtId="0" fontId="0" fillId="0" borderId="0"/>
    <xf numFmtId="9" fontId="3" fillId="0" borderId="0" applyFont="0" applyFill="0" applyBorder="0" applyAlignment="0" applyProtection="0"/>
    <xf numFmtId="0" fontId="3" fillId="0" borderId="0"/>
    <xf numFmtId="0" fontId="3" fillId="0" borderId="0"/>
    <xf numFmtId="0" fontId="3" fillId="0" borderId="0"/>
    <xf numFmtId="0" fontId="36" fillId="0" borderId="0"/>
    <xf numFmtId="0" fontId="3" fillId="0" borderId="0"/>
    <xf numFmtId="0" fontId="3" fillId="0" borderId="0"/>
    <xf numFmtId="0" fontId="3" fillId="0" borderId="0"/>
    <xf numFmtId="0" fontId="41" fillId="0" borderId="0" applyNumberFormat="0" applyFill="0" applyBorder="0" applyAlignment="0" applyProtection="0">
      <alignment vertical="top"/>
      <protection locked="0"/>
    </xf>
    <xf numFmtId="0" fontId="49" fillId="0" borderId="0"/>
  </cellStyleXfs>
  <cellXfs count="585">
    <xf numFmtId="0" fontId="0" fillId="0" borderId="0" xfId="0"/>
    <xf numFmtId="3" fontId="4" fillId="2" borderId="1" xfId="2" applyNumberFormat="1" applyFont="1" applyFill="1" applyBorder="1" applyAlignment="1">
      <alignment vertical="center"/>
    </xf>
    <xf numFmtId="0" fontId="4" fillId="2" borderId="1" xfId="2" applyFont="1" applyFill="1" applyBorder="1" applyAlignment="1">
      <alignment horizontal="center" vertical="center"/>
    </xf>
    <xf numFmtId="3" fontId="4" fillId="2" borderId="0" xfId="2" applyNumberFormat="1" applyFont="1" applyFill="1" applyBorder="1" applyAlignment="1">
      <alignment horizontal="center" vertical="center"/>
    </xf>
    <xf numFmtId="0" fontId="4" fillId="2" borderId="2" xfId="2" applyFont="1" applyFill="1" applyBorder="1" applyAlignment="1">
      <alignment vertical="center"/>
    </xf>
    <xf numFmtId="0" fontId="4" fillId="2" borderId="3" xfId="2" applyFont="1" applyFill="1" applyBorder="1" applyAlignment="1">
      <alignment vertical="center"/>
    </xf>
    <xf numFmtId="0" fontId="4" fillId="2" borderId="2" xfId="2" applyFont="1" applyFill="1" applyBorder="1" applyAlignment="1">
      <alignment horizontal="centerContinuous" vertical="center"/>
    </xf>
    <xf numFmtId="0" fontId="3" fillId="0" borderId="0" xfId="2" applyFont="1" applyFill="1" applyAlignment="1">
      <alignment vertical="center"/>
    </xf>
    <xf numFmtId="0" fontId="6" fillId="0" borderId="0" xfId="2" applyFont="1" applyFill="1" applyAlignment="1">
      <alignment vertical="center"/>
    </xf>
    <xf numFmtId="3" fontId="4" fillId="2" borderId="4" xfId="2" applyNumberFormat="1" applyFont="1" applyFill="1" applyBorder="1" applyAlignment="1">
      <alignment horizontal="centerContinuous" vertical="center"/>
    </xf>
    <xf numFmtId="3" fontId="4" fillId="2" borderId="6" xfId="2" applyNumberFormat="1" applyFont="1" applyFill="1" applyBorder="1" applyAlignment="1">
      <alignment horizontal="centerContinuous" vertical="center"/>
    </xf>
    <xf numFmtId="0" fontId="4" fillId="2" borderId="7" xfId="2" applyFont="1" applyFill="1" applyBorder="1" applyAlignment="1">
      <alignment horizontal="center" vertical="center"/>
    </xf>
    <xf numFmtId="3" fontId="4" fillId="2" borderId="8" xfId="2" applyNumberFormat="1" applyFont="1" applyFill="1" applyBorder="1" applyAlignment="1">
      <alignment horizontal="center" vertical="center"/>
    </xf>
    <xf numFmtId="164" fontId="4" fillId="2" borderId="9" xfId="2" applyNumberFormat="1" applyFont="1" applyFill="1" applyBorder="1" applyAlignment="1">
      <alignment horizontal="centerContinuous" vertical="center"/>
    </xf>
    <xf numFmtId="165" fontId="5" fillId="2" borderId="9" xfId="2" applyNumberFormat="1" applyFont="1" applyFill="1" applyBorder="1" applyAlignment="1">
      <alignment horizontal="centerContinuous" vertical="center"/>
    </xf>
    <xf numFmtId="0" fontId="4" fillId="2" borderId="10" xfId="2" applyFont="1" applyFill="1" applyBorder="1" applyAlignment="1">
      <alignment horizontal="center" vertical="center"/>
    </xf>
    <xf numFmtId="0" fontId="4" fillId="2" borderId="11" xfId="2" applyFont="1" applyFill="1" applyBorder="1" applyAlignment="1">
      <alignment horizontal="center" vertical="center"/>
    </xf>
    <xf numFmtId="164" fontId="4" fillId="2" borderId="12" xfId="2" applyNumberFormat="1" applyFont="1" applyFill="1" applyBorder="1" applyAlignment="1">
      <alignment horizontal="centerContinuous" vertical="center"/>
    </xf>
    <xf numFmtId="0" fontId="4" fillId="2" borderId="6" xfId="2" applyFont="1" applyFill="1" applyBorder="1" applyAlignment="1">
      <alignment horizontal="center" vertical="center"/>
    </xf>
    <xf numFmtId="0" fontId="4" fillId="2" borderId="12" xfId="2" applyFont="1" applyFill="1" applyBorder="1" applyAlignment="1">
      <alignment horizontal="center" vertical="center"/>
    </xf>
    <xf numFmtId="0" fontId="9" fillId="0" borderId="0" xfId="2" applyFont="1" applyFill="1" applyAlignment="1">
      <alignment vertical="center"/>
    </xf>
    <xf numFmtId="3" fontId="3" fillId="0" borderId="1" xfId="2" applyNumberFormat="1" applyFont="1" applyBorder="1" applyAlignment="1">
      <alignment vertical="center"/>
    </xf>
    <xf numFmtId="0" fontId="3" fillId="0" borderId="13" xfId="2" applyFont="1" applyBorder="1" applyAlignment="1">
      <alignment horizontal="center" vertical="center"/>
    </xf>
    <xf numFmtId="3" fontId="3" fillId="0" borderId="14" xfId="2" applyNumberFormat="1" applyFont="1" applyBorder="1" applyAlignment="1">
      <alignment horizontal="center" vertical="center"/>
    </xf>
    <xf numFmtId="164" fontId="10" fillId="0" borderId="2" xfId="2" applyNumberFormat="1" applyFont="1" applyBorder="1" applyAlignment="1">
      <alignment vertical="center"/>
    </xf>
    <xf numFmtId="165" fontId="10" fillId="0" borderId="2" xfId="2" applyNumberFormat="1" applyFont="1" applyBorder="1" applyAlignment="1">
      <alignment vertical="center"/>
    </xf>
    <xf numFmtId="0" fontId="3" fillId="0" borderId="15" xfId="2" applyFont="1" applyBorder="1" applyAlignment="1">
      <alignment vertical="center"/>
    </xf>
    <xf numFmtId="0" fontId="3" fillId="0" borderId="3" xfId="2" applyFont="1" applyBorder="1" applyAlignment="1">
      <alignment vertical="center"/>
    </xf>
    <xf numFmtId="3" fontId="3" fillId="0" borderId="1" xfId="2" applyNumberFormat="1" applyFont="1" applyBorder="1" applyAlignment="1">
      <alignment horizontal="center" vertical="center"/>
    </xf>
    <xf numFmtId="3" fontId="3" fillId="0" borderId="16" xfId="2" applyNumberFormat="1" applyFont="1" applyBorder="1" applyAlignment="1">
      <alignment vertical="center"/>
    </xf>
    <xf numFmtId="164" fontId="10" fillId="0" borderId="17" xfId="2" applyNumberFormat="1" applyFont="1" applyBorder="1" applyAlignment="1">
      <alignment vertical="center"/>
    </xf>
    <xf numFmtId="3" fontId="3" fillId="0" borderId="2" xfId="2" applyNumberFormat="1" applyFont="1" applyBorder="1" applyAlignment="1">
      <alignment vertical="center"/>
    </xf>
    <xf numFmtId="3" fontId="3" fillId="0" borderId="17" xfId="2" applyNumberFormat="1" applyFont="1" applyBorder="1" applyAlignment="1">
      <alignment vertical="center"/>
    </xf>
    <xf numFmtId="3" fontId="11" fillId="3" borderId="4" xfId="2" applyNumberFormat="1" applyFont="1" applyFill="1" applyBorder="1" applyAlignment="1">
      <alignment vertical="center"/>
    </xf>
    <xf numFmtId="3" fontId="11" fillId="3" borderId="18" xfId="2" applyNumberFormat="1" applyFont="1" applyFill="1" applyBorder="1" applyAlignment="1">
      <alignment horizontal="center" vertical="center"/>
    </xf>
    <xf numFmtId="3" fontId="11" fillId="3" borderId="14" xfId="2" applyNumberFormat="1" applyFont="1" applyFill="1" applyBorder="1" applyAlignment="1">
      <alignment horizontal="center" vertical="center"/>
    </xf>
    <xf numFmtId="164" fontId="12" fillId="3" borderId="0" xfId="1" applyNumberFormat="1" applyFont="1" applyFill="1" applyBorder="1" applyAlignment="1">
      <alignment horizontal="right" vertical="center"/>
    </xf>
    <xf numFmtId="165" fontId="12" fillId="3" borderId="0" xfId="1" applyNumberFormat="1" applyFont="1" applyFill="1" applyBorder="1" applyAlignment="1">
      <alignment horizontal="right" vertical="center"/>
    </xf>
    <xf numFmtId="166" fontId="11" fillId="3" borderId="19" xfId="2" applyNumberFormat="1" applyFont="1" applyFill="1" applyBorder="1" applyAlignment="1">
      <alignment horizontal="right" vertical="center"/>
    </xf>
    <xf numFmtId="166" fontId="11" fillId="3" borderId="5" xfId="2" applyNumberFormat="1" applyFont="1" applyFill="1" applyBorder="1" applyAlignment="1">
      <alignment horizontal="right" vertical="center"/>
    </xf>
    <xf numFmtId="3" fontId="11" fillId="3" borderId="4" xfId="2" applyNumberFormat="1" applyFont="1" applyFill="1" applyBorder="1" applyAlignment="1">
      <alignment horizontal="right" vertical="center"/>
    </xf>
    <xf numFmtId="3" fontId="11" fillId="3" borderId="14" xfId="2" applyNumberFormat="1" applyFont="1" applyFill="1" applyBorder="1" applyAlignment="1">
      <alignment horizontal="right" vertical="center"/>
    </xf>
    <xf numFmtId="164" fontId="12" fillId="3" borderId="20" xfId="1" applyNumberFormat="1" applyFont="1" applyFill="1" applyBorder="1" applyAlignment="1">
      <alignment horizontal="right" vertical="center"/>
    </xf>
    <xf numFmtId="3" fontId="11" fillId="3" borderId="0" xfId="2" applyNumberFormat="1" applyFont="1" applyFill="1" applyBorder="1" applyAlignment="1">
      <alignment horizontal="right" vertical="center"/>
    </xf>
    <xf numFmtId="3" fontId="11" fillId="3" borderId="20" xfId="2" applyNumberFormat="1" applyFont="1" applyFill="1" applyBorder="1" applyAlignment="1">
      <alignment horizontal="right" vertical="center"/>
    </xf>
    <xf numFmtId="3" fontId="3" fillId="0" borderId="0" xfId="2" applyNumberFormat="1" applyFont="1" applyFill="1" applyAlignment="1">
      <alignment horizontal="center" vertical="center"/>
    </xf>
    <xf numFmtId="3" fontId="3" fillId="0" borderId="4" xfId="2" applyNumberFormat="1" applyFont="1" applyBorder="1" applyAlignment="1">
      <alignment vertical="center"/>
    </xf>
    <xf numFmtId="3" fontId="3" fillId="0" borderId="18" xfId="2" applyNumberFormat="1" applyFont="1" applyBorder="1" applyAlignment="1">
      <alignment horizontal="center" vertical="center"/>
    </xf>
    <xf numFmtId="164" fontId="10" fillId="0" borderId="0" xfId="2" applyNumberFormat="1" applyFont="1" applyBorder="1" applyAlignment="1">
      <alignment horizontal="right" vertical="center"/>
    </xf>
    <xf numFmtId="165" fontId="10" fillId="0" borderId="0" xfId="2" applyNumberFormat="1" applyFont="1" applyBorder="1" applyAlignment="1">
      <alignment horizontal="right" vertical="center"/>
    </xf>
    <xf numFmtId="0" fontId="3" fillId="0" borderId="19" xfId="2" applyFont="1" applyBorder="1" applyAlignment="1">
      <alignment horizontal="right" vertical="center"/>
    </xf>
    <xf numFmtId="0" fontId="3" fillId="0" borderId="5" xfId="2" applyFont="1" applyBorder="1" applyAlignment="1">
      <alignment horizontal="right" vertical="center"/>
    </xf>
    <xf numFmtId="3" fontId="3" fillId="0" borderId="4" xfId="2" applyNumberFormat="1" applyFont="1" applyBorder="1" applyAlignment="1">
      <alignment horizontal="center" vertical="center"/>
    </xf>
    <xf numFmtId="164" fontId="10" fillId="0" borderId="20" xfId="2" applyNumberFormat="1" applyFont="1" applyBorder="1" applyAlignment="1">
      <alignment horizontal="right" vertical="center"/>
    </xf>
    <xf numFmtId="0" fontId="3" fillId="0" borderId="0" xfId="2" applyFont="1" applyBorder="1" applyAlignment="1">
      <alignment horizontal="right" vertical="center"/>
    </xf>
    <xf numFmtId="0" fontId="3" fillId="0" borderId="20" xfId="2" applyFont="1" applyBorder="1" applyAlignment="1">
      <alignment horizontal="right" vertical="center"/>
    </xf>
    <xf numFmtId="3" fontId="13" fillId="4" borderId="4" xfId="2" applyNumberFormat="1" applyFont="1" applyFill="1" applyBorder="1" applyAlignment="1">
      <alignment vertical="center"/>
    </xf>
    <xf numFmtId="3" fontId="13" fillId="4" borderId="18" xfId="2" applyNumberFormat="1" applyFont="1" applyFill="1" applyBorder="1" applyAlignment="1">
      <alignment horizontal="center" vertical="center"/>
    </xf>
    <xf numFmtId="3" fontId="13" fillId="4" borderId="14" xfId="2" applyNumberFormat="1" applyFont="1" applyFill="1" applyBorder="1" applyAlignment="1">
      <alignment horizontal="center" vertical="center"/>
    </xf>
    <xf numFmtId="164" fontId="14" fillId="4" borderId="0" xfId="1" applyNumberFormat="1" applyFont="1" applyFill="1" applyBorder="1" applyAlignment="1">
      <alignment horizontal="right" vertical="center"/>
    </xf>
    <xf numFmtId="165" fontId="14" fillId="4" borderId="0" xfId="1" applyNumberFormat="1" applyFont="1" applyFill="1" applyBorder="1" applyAlignment="1">
      <alignment horizontal="right" vertical="center"/>
    </xf>
    <xf numFmtId="166" fontId="13" fillId="4" borderId="19" xfId="2" applyNumberFormat="1" applyFont="1" applyFill="1" applyBorder="1" applyAlignment="1">
      <alignment horizontal="right" vertical="center"/>
    </xf>
    <xf numFmtId="166" fontId="13" fillId="4" borderId="5" xfId="2" applyNumberFormat="1" applyFont="1" applyFill="1" applyBorder="1" applyAlignment="1">
      <alignment horizontal="right" vertical="center"/>
    </xf>
    <xf numFmtId="3" fontId="13" fillId="4" borderId="4" xfId="2" applyNumberFormat="1" applyFont="1" applyFill="1" applyBorder="1" applyAlignment="1">
      <alignment horizontal="right" vertical="center"/>
    </xf>
    <xf numFmtId="3" fontId="13" fillId="4" borderId="14" xfId="2" applyNumberFormat="1" applyFont="1" applyFill="1" applyBorder="1" applyAlignment="1">
      <alignment horizontal="right" vertical="center"/>
    </xf>
    <xf numFmtId="164" fontId="14" fillId="4" borderId="20" xfId="1" applyNumberFormat="1" applyFont="1" applyFill="1" applyBorder="1" applyAlignment="1">
      <alignment horizontal="right" vertical="center"/>
    </xf>
    <xf numFmtId="3" fontId="13" fillId="4" borderId="0" xfId="2" applyNumberFormat="1" applyFont="1" applyFill="1" applyBorder="1" applyAlignment="1">
      <alignment horizontal="right" vertical="center"/>
    </xf>
    <xf numFmtId="3" fontId="13" fillId="4" borderId="20" xfId="2" applyNumberFormat="1" applyFont="1" applyFill="1" applyBorder="1" applyAlignment="1">
      <alignment horizontal="right" vertical="center"/>
    </xf>
    <xf numFmtId="3" fontId="4" fillId="0" borderId="4" xfId="2" applyNumberFormat="1" applyFont="1" applyFill="1" applyBorder="1" applyAlignment="1">
      <alignment vertical="center"/>
    </xf>
    <xf numFmtId="3" fontId="4" fillId="0" borderId="18" xfId="2" applyNumberFormat="1" applyFont="1" applyBorder="1" applyAlignment="1">
      <alignment horizontal="center" vertical="center"/>
    </xf>
    <xf numFmtId="3" fontId="4" fillId="0" borderId="14" xfId="2" applyNumberFormat="1" applyFont="1" applyBorder="1" applyAlignment="1">
      <alignment horizontal="center" vertical="center"/>
    </xf>
    <xf numFmtId="164" fontId="5" fillId="0" borderId="0" xfId="1" applyNumberFormat="1" applyFont="1" applyBorder="1" applyAlignment="1">
      <alignment horizontal="right" vertical="center"/>
    </xf>
    <xf numFmtId="165" fontId="5" fillId="0" borderId="0" xfId="1" applyNumberFormat="1" applyFont="1" applyBorder="1" applyAlignment="1">
      <alignment horizontal="right" vertical="center"/>
    </xf>
    <xf numFmtId="166" fontId="4" fillId="0" borderId="19" xfId="2" applyNumberFormat="1" applyFont="1" applyBorder="1" applyAlignment="1">
      <alignment horizontal="right" vertical="center"/>
    </xf>
    <xf numFmtId="166" fontId="4" fillId="0" borderId="5" xfId="2" applyNumberFormat="1" applyFont="1" applyBorder="1" applyAlignment="1">
      <alignment horizontal="right" vertical="center"/>
    </xf>
    <xf numFmtId="3" fontId="4" fillId="0" borderId="4" xfId="2" applyNumberFormat="1" applyFont="1" applyBorder="1" applyAlignment="1">
      <alignment horizontal="right" vertical="center"/>
    </xf>
    <xf numFmtId="3" fontId="4" fillId="0" borderId="14" xfId="2" applyNumberFormat="1" applyFont="1" applyBorder="1" applyAlignment="1">
      <alignment horizontal="right" vertical="center"/>
    </xf>
    <xf numFmtId="164" fontId="5" fillId="0" borderId="20" xfId="1" applyNumberFormat="1" applyFont="1" applyBorder="1" applyAlignment="1">
      <alignment horizontal="right" vertical="center"/>
    </xf>
    <xf numFmtId="3" fontId="4" fillId="0" borderId="0" xfId="2" applyNumberFormat="1" applyFont="1" applyBorder="1" applyAlignment="1">
      <alignment horizontal="right" vertical="center"/>
    </xf>
    <xf numFmtId="3" fontId="4" fillId="0" borderId="20" xfId="2" applyNumberFormat="1" applyFont="1" applyBorder="1" applyAlignment="1">
      <alignment horizontal="right" vertical="center"/>
    </xf>
    <xf numFmtId="3" fontId="4" fillId="5" borderId="4" xfId="2" applyNumberFormat="1" applyFont="1" applyFill="1" applyBorder="1" applyAlignment="1">
      <alignment vertical="center"/>
    </xf>
    <xf numFmtId="3" fontId="4" fillId="5" borderId="18" xfId="2" applyNumberFormat="1" applyFont="1" applyFill="1" applyBorder="1" applyAlignment="1">
      <alignment horizontal="center" vertical="center"/>
    </xf>
    <xf numFmtId="3" fontId="4" fillId="5" borderId="14" xfId="2" applyNumberFormat="1" applyFont="1" applyFill="1" applyBorder="1" applyAlignment="1">
      <alignment horizontal="center" vertical="center"/>
    </xf>
    <xf numFmtId="164" fontId="5" fillId="5" borderId="0" xfId="1" applyNumberFormat="1" applyFont="1" applyFill="1" applyBorder="1" applyAlignment="1">
      <alignment horizontal="right" vertical="center"/>
    </xf>
    <xf numFmtId="165" fontId="5" fillId="5" borderId="0" xfId="1" applyNumberFormat="1" applyFont="1" applyFill="1" applyBorder="1" applyAlignment="1">
      <alignment horizontal="right" vertical="center"/>
    </xf>
    <xf numFmtId="166" fontId="4" fillId="5" borderId="19" xfId="2" applyNumberFormat="1" applyFont="1" applyFill="1" applyBorder="1" applyAlignment="1">
      <alignment horizontal="right" vertical="center"/>
    </xf>
    <xf numFmtId="166" fontId="4" fillId="5" borderId="5" xfId="2" applyNumberFormat="1" applyFont="1" applyFill="1" applyBorder="1" applyAlignment="1">
      <alignment horizontal="right" vertical="center"/>
    </xf>
    <xf numFmtId="3" fontId="4" fillId="5" borderId="4" xfId="2" applyNumberFormat="1" applyFont="1" applyFill="1" applyBorder="1" applyAlignment="1">
      <alignment horizontal="right" vertical="center"/>
    </xf>
    <xf numFmtId="3" fontId="4" fillId="5" borderId="14" xfId="2" applyNumberFormat="1" applyFont="1" applyFill="1" applyBorder="1" applyAlignment="1">
      <alignment horizontal="right" vertical="center"/>
    </xf>
    <xf numFmtId="164" fontId="5" fillId="5" borderId="20" xfId="1" applyNumberFormat="1" applyFont="1" applyFill="1" applyBorder="1" applyAlignment="1">
      <alignment horizontal="right" vertical="center"/>
    </xf>
    <xf numFmtId="3" fontId="4" fillId="5" borderId="18" xfId="2" applyNumberFormat="1" applyFont="1" applyFill="1" applyBorder="1" applyAlignment="1">
      <alignment horizontal="right" vertical="center"/>
    </xf>
    <xf numFmtId="3" fontId="4" fillId="5" borderId="0" xfId="2" applyNumberFormat="1" applyFont="1" applyFill="1" applyBorder="1" applyAlignment="1">
      <alignment horizontal="right" vertical="center"/>
    </xf>
    <xf numFmtId="164" fontId="10" fillId="0" borderId="0" xfId="1" applyNumberFormat="1" applyFont="1" applyBorder="1" applyAlignment="1">
      <alignment horizontal="right" vertical="center"/>
    </xf>
    <xf numFmtId="165" fontId="10" fillId="0" borderId="0" xfId="1" applyNumberFormat="1" applyFont="1" applyBorder="1" applyAlignment="1">
      <alignment horizontal="right" vertical="center"/>
    </xf>
    <xf numFmtId="166" fontId="3" fillId="0" borderId="19" xfId="2" applyNumberFormat="1" applyFont="1" applyBorder="1" applyAlignment="1">
      <alignment horizontal="right" vertical="center"/>
    </xf>
    <xf numFmtId="166" fontId="3" fillId="0" borderId="5" xfId="2" applyNumberFormat="1" applyFont="1" applyBorder="1" applyAlignment="1">
      <alignment horizontal="right" vertical="center"/>
    </xf>
    <xf numFmtId="3" fontId="3" fillId="0" borderId="18" xfId="2" applyNumberFormat="1" applyFont="1" applyBorder="1" applyAlignment="1">
      <alignment horizontal="right" vertical="center"/>
    </xf>
    <xf numFmtId="3" fontId="3" fillId="0" borderId="0" xfId="2" applyNumberFormat="1" applyFont="1" applyBorder="1" applyAlignment="1">
      <alignment horizontal="right" vertical="center"/>
    </xf>
    <xf numFmtId="164" fontId="10" fillId="0" borderId="20" xfId="1" applyNumberFormat="1" applyFont="1" applyBorder="1" applyAlignment="1">
      <alignment horizontal="right" vertical="center"/>
    </xf>
    <xf numFmtId="3" fontId="3" fillId="0" borderId="4" xfId="2" applyNumberFormat="1" applyFont="1" applyBorder="1" applyAlignment="1">
      <alignment horizontal="right" vertical="center"/>
    </xf>
    <xf numFmtId="3" fontId="3" fillId="0" borderId="14" xfId="2" applyNumberFormat="1" applyFont="1" applyBorder="1" applyAlignment="1">
      <alignment horizontal="right" vertical="center"/>
    </xf>
    <xf numFmtId="3" fontId="3" fillId="0" borderId="20" xfId="2" applyNumberFormat="1" applyFont="1" applyBorder="1" applyAlignment="1">
      <alignment horizontal="right" vertical="center"/>
    </xf>
    <xf numFmtId="3" fontId="4" fillId="5" borderId="20" xfId="2" applyNumberFormat="1" applyFont="1" applyFill="1" applyBorder="1" applyAlignment="1">
      <alignment horizontal="right" vertical="center"/>
    </xf>
    <xf numFmtId="0" fontId="4" fillId="0" borderId="0" xfId="2" applyFont="1" applyFill="1" applyAlignment="1">
      <alignment vertical="center"/>
    </xf>
    <xf numFmtId="3" fontId="4" fillId="0" borderId="0" xfId="2" applyNumberFormat="1" applyFont="1" applyFill="1" applyAlignment="1">
      <alignment horizontal="center" vertical="center"/>
    </xf>
    <xf numFmtId="3" fontId="9" fillId="0" borderId="0" xfId="2" applyNumberFormat="1" applyFont="1" applyFill="1" applyAlignment="1">
      <alignment horizontal="center" vertical="center"/>
    </xf>
    <xf numFmtId="164" fontId="5" fillId="0" borderId="0" xfId="1" applyNumberFormat="1" applyFont="1" applyFill="1" applyBorder="1" applyAlignment="1">
      <alignment horizontal="right" vertical="center"/>
    </xf>
    <xf numFmtId="10" fontId="4" fillId="0" borderId="19" xfId="2" applyNumberFormat="1" applyFont="1" applyFill="1" applyBorder="1" applyAlignment="1">
      <alignment horizontal="right" vertical="center"/>
    </xf>
    <xf numFmtId="10" fontId="4" fillId="0" borderId="5" xfId="2" applyNumberFormat="1" applyFont="1" applyFill="1" applyBorder="1" applyAlignment="1">
      <alignment horizontal="right" vertical="center"/>
    </xf>
    <xf numFmtId="164" fontId="5" fillId="0" borderId="20" xfId="1" applyNumberFormat="1" applyFont="1" applyFill="1" applyBorder="1" applyAlignment="1">
      <alignment horizontal="right" vertical="center"/>
    </xf>
    <xf numFmtId="166" fontId="4" fillId="0" borderId="19" xfId="2" applyNumberFormat="1" applyFont="1" applyFill="1" applyBorder="1" applyAlignment="1">
      <alignment horizontal="right" vertical="center"/>
    </xf>
    <xf numFmtId="166" fontId="4" fillId="0" borderId="5" xfId="2" applyNumberFormat="1" applyFont="1" applyFill="1" applyBorder="1" applyAlignment="1">
      <alignment horizontal="right" vertical="center"/>
    </xf>
    <xf numFmtId="3" fontId="6" fillId="0" borderId="0" xfId="2" applyNumberFormat="1" applyFont="1" applyFill="1" applyAlignment="1">
      <alignment horizontal="center" vertical="center"/>
    </xf>
    <xf numFmtId="3" fontId="4" fillId="0" borderId="4" xfId="2" applyNumberFormat="1" applyFont="1" applyBorder="1" applyAlignment="1">
      <alignment vertical="center"/>
    </xf>
    <xf numFmtId="3" fontId="13" fillId="5" borderId="6" xfId="2" applyNumberFormat="1" applyFont="1" applyFill="1" applyBorder="1" applyAlignment="1">
      <alignment vertical="center"/>
    </xf>
    <xf numFmtId="3" fontId="13" fillId="5" borderId="7" xfId="2" applyNumberFormat="1" applyFont="1" applyFill="1" applyBorder="1" applyAlignment="1">
      <alignment horizontal="center" vertical="center"/>
    </xf>
    <xf numFmtId="3" fontId="13" fillId="5" borderId="8" xfId="2" applyNumberFormat="1" applyFont="1" applyFill="1" applyBorder="1" applyAlignment="1">
      <alignment horizontal="center" vertical="center"/>
    </xf>
    <xf numFmtId="164" fontId="14" fillId="5" borderId="9" xfId="1" applyNumberFormat="1" applyFont="1" applyFill="1" applyBorder="1" applyAlignment="1">
      <alignment horizontal="right" vertical="center"/>
    </xf>
    <xf numFmtId="165" fontId="14" fillId="5" borderId="9" xfId="1" applyNumberFormat="1" applyFont="1" applyFill="1" applyBorder="1" applyAlignment="1">
      <alignment horizontal="right" vertical="center"/>
    </xf>
    <xf numFmtId="166" fontId="13" fillId="5" borderId="10" xfId="2" applyNumberFormat="1" applyFont="1" applyFill="1" applyBorder="1" applyAlignment="1">
      <alignment horizontal="right" vertical="center"/>
    </xf>
    <xf numFmtId="166" fontId="13" fillId="5" borderId="11" xfId="2" applyNumberFormat="1" applyFont="1" applyFill="1" applyBorder="1" applyAlignment="1">
      <alignment horizontal="right" vertical="center"/>
    </xf>
    <xf numFmtId="3" fontId="13" fillId="5" borderId="6" xfId="2" applyNumberFormat="1" applyFont="1" applyFill="1" applyBorder="1" applyAlignment="1">
      <alignment horizontal="right" vertical="center"/>
    </xf>
    <xf numFmtId="3" fontId="13" fillId="5" borderId="8" xfId="2" applyNumberFormat="1" applyFont="1" applyFill="1" applyBorder="1" applyAlignment="1">
      <alignment horizontal="right" vertical="center"/>
    </xf>
    <xf numFmtId="164" fontId="14" fillId="5" borderId="12" xfId="1" applyNumberFormat="1" applyFont="1" applyFill="1" applyBorder="1" applyAlignment="1">
      <alignment horizontal="right" vertical="center"/>
    </xf>
    <xf numFmtId="3" fontId="4" fillId="0" borderId="1" xfId="2" applyNumberFormat="1" applyFont="1" applyBorder="1" applyAlignment="1">
      <alignment vertical="center"/>
    </xf>
    <xf numFmtId="3" fontId="4" fillId="0" borderId="13" xfId="2" applyNumberFormat="1" applyFont="1" applyBorder="1" applyAlignment="1">
      <alignment horizontal="center" vertical="center"/>
    </xf>
    <xf numFmtId="164" fontId="5" fillId="0" borderId="2" xfId="1" applyNumberFormat="1" applyFont="1" applyBorder="1" applyAlignment="1">
      <alignment horizontal="right" vertical="center"/>
    </xf>
    <xf numFmtId="165" fontId="5" fillId="0" borderId="2" xfId="1" applyNumberFormat="1" applyFont="1" applyBorder="1" applyAlignment="1">
      <alignment horizontal="right" vertical="center"/>
    </xf>
    <xf numFmtId="166" fontId="4" fillId="0" borderId="15" xfId="2" applyNumberFormat="1" applyFont="1" applyBorder="1" applyAlignment="1">
      <alignment horizontal="right" vertical="center"/>
    </xf>
    <xf numFmtId="166" fontId="4" fillId="0" borderId="3" xfId="2" applyNumberFormat="1" applyFont="1" applyBorder="1" applyAlignment="1">
      <alignment horizontal="right" vertical="center"/>
    </xf>
    <xf numFmtId="3" fontId="4" fillId="0" borderId="1" xfId="2" applyNumberFormat="1" applyFont="1" applyBorder="1" applyAlignment="1">
      <alignment horizontal="right" vertical="center"/>
    </xf>
    <xf numFmtId="3" fontId="4" fillId="0" borderId="16" xfId="2" applyNumberFormat="1" applyFont="1" applyBorder="1" applyAlignment="1">
      <alignment horizontal="right" vertical="center"/>
    </xf>
    <xf numFmtId="164" fontId="5" fillId="0" borderId="17" xfId="1" applyNumberFormat="1" applyFont="1" applyBorder="1" applyAlignment="1">
      <alignment horizontal="right" vertical="center"/>
    </xf>
    <xf numFmtId="3" fontId="4" fillId="0" borderId="2" xfId="2" applyNumberFormat="1" applyFont="1" applyBorder="1" applyAlignment="1">
      <alignment horizontal="right" vertical="center"/>
    </xf>
    <xf numFmtId="3" fontId="4" fillId="0" borderId="17" xfId="2" applyNumberFormat="1" applyFont="1" applyBorder="1" applyAlignment="1">
      <alignment horizontal="right" vertical="center"/>
    </xf>
    <xf numFmtId="164" fontId="12" fillId="6" borderId="0" xfId="1" applyNumberFormat="1" applyFont="1" applyFill="1" applyBorder="1" applyAlignment="1">
      <alignment horizontal="right" vertical="center"/>
    </xf>
    <xf numFmtId="165" fontId="14" fillId="6" borderId="0" xfId="1" applyNumberFormat="1" applyFont="1" applyFill="1" applyBorder="1" applyAlignment="1">
      <alignment horizontal="right" vertical="center"/>
    </xf>
    <xf numFmtId="3" fontId="6" fillId="0" borderId="0" xfId="2" applyNumberFormat="1" applyFont="1" applyFill="1" applyAlignment="1">
      <alignment vertical="center"/>
    </xf>
    <xf numFmtId="3" fontId="13" fillId="5" borderId="4" xfId="2" applyNumberFormat="1" applyFont="1" applyFill="1" applyBorder="1" applyAlignment="1">
      <alignment vertical="center"/>
    </xf>
    <xf numFmtId="3" fontId="13" fillId="5" borderId="18" xfId="2" applyNumberFormat="1" applyFont="1" applyFill="1" applyBorder="1" applyAlignment="1">
      <alignment horizontal="center" vertical="center"/>
    </xf>
    <xf numFmtId="3" fontId="13" fillId="5" borderId="14" xfId="2" applyNumberFormat="1" applyFont="1" applyFill="1" applyBorder="1" applyAlignment="1">
      <alignment horizontal="center" vertical="center"/>
    </xf>
    <xf numFmtId="164" fontId="14" fillId="5" borderId="0" xfId="1" applyNumberFormat="1" applyFont="1" applyFill="1" applyBorder="1" applyAlignment="1">
      <alignment horizontal="right" vertical="center"/>
    </xf>
    <xf numFmtId="165" fontId="14" fillId="5" borderId="0" xfId="1" applyNumberFormat="1" applyFont="1" applyFill="1" applyBorder="1" applyAlignment="1">
      <alignment horizontal="right" vertical="center"/>
    </xf>
    <xf numFmtId="166" fontId="13" fillId="5" borderId="19" xfId="2" applyNumberFormat="1" applyFont="1" applyFill="1" applyBorder="1" applyAlignment="1">
      <alignment horizontal="right" vertical="center"/>
    </xf>
    <xf numFmtId="166" fontId="13" fillId="5" borderId="5" xfId="2" applyNumberFormat="1" applyFont="1" applyFill="1" applyBorder="1" applyAlignment="1">
      <alignment horizontal="right" vertical="center"/>
    </xf>
    <xf numFmtId="3" fontId="13" fillId="5" borderId="4" xfId="2" applyNumberFormat="1" applyFont="1" applyFill="1" applyBorder="1" applyAlignment="1">
      <alignment horizontal="right" vertical="center"/>
    </xf>
    <xf numFmtId="3" fontId="13" fillId="5" borderId="14" xfId="2" applyNumberFormat="1" applyFont="1" applyFill="1" applyBorder="1" applyAlignment="1">
      <alignment horizontal="right" vertical="center"/>
    </xf>
    <xf numFmtId="164" fontId="14" fillId="5" borderId="20" xfId="1" applyNumberFormat="1" applyFont="1" applyFill="1" applyBorder="1" applyAlignment="1">
      <alignment horizontal="right" vertical="center"/>
    </xf>
    <xf numFmtId="3" fontId="13" fillId="5" borderId="20" xfId="2" applyNumberFormat="1" applyFont="1" applyFill="1" applyBorder="1" applyAlignment="1">
      <alignment horizontal="right" vertical="center"/>
    </xf>
    <xf numFmtId="3" fontId="3" fillId="0" borderId="18" xfId="2" applyNumberFormat="1" applyFont="1" applyFill="1" applyBorder="1" applyAlignment="1">
      <alignment horizontal="center" vertical="center"/>
    </xf>
    <xf numFmtId="3" fontId="3" fillId="0" borderId="4" xfId="2" applyNumberFormat="1" applyFont="1" applyFill="1" applyBorder="1" applyAlignment="1">
      <alignment vertical="center"/>
    </xf>
    <xf numFmtId="165" fontId="10" fillId="0" borderId="0" xfId="1" applyNumberFormat="1" applyFont="1" applyFill="1" applyBorder="1" applyAlignment="1">
      <alignment horizontal="right" vertical="center"/>
    </xf>
    <xf numFmtId="166" fontId="3" fillId="0" borderId="19" xfId="2" applyNumberFormat="1" applyFont="1" applyFill="1" applyBorder="1" applyAlignment="1">
      <alignment horizontal="right" vertical="center"/>
    </xf>
    <xf numFmtId="166" fontId="3" fillId="0" borderId="5" xfId="2" applyNumberFormat="1" applyFont="1" applyFill="1" applyBorder="1" applyAlignment="1">
      <alignment horizontal="right" vertical="center"/>
    </xf>
    <xf numFmtId="164" fontId="10" fillId="0" borderId="20" xfId="1" applyNumberFormat="1" applyFont="1" applyFill="1" applyBorder="1" applyAlignment="1">
      <alignment horizontal="right" vertical="center"/>
    </xf>
    <xf numFmtId="3" fontId="4" fillId="0" borderId="21" xfId="2" applyNumberFormat="1" applyFont="1" applyFill="1" applyBorder="1" applyAlignment="1">
      <alignment vertical="center"/>
    </xf>
    <xf numFmtId="3" fontId="4" fillId="0" borderId="18" xfId="2" applyNumberFormat="1" applyFont="1" applyFill="1" applyBorder="1" applyAlignment="1">
      <alignment horizontal="center" vertical="center"/>
    </xf>
    <xf numFmtId="3" fontId="4" fillId="0" borderId="14" xfId="2" applyNumberFormat="1" applyFont="1" applyFill="1" applyBorder="1" applyAlignment="1">
      <alignment horizontal="center" vertical="center"/>
    </xf>
    <xf numFmtId="165" fontId="5" fillId="0" borderId="0" xfId="1" applyNumberFormat="1" applyFont="1" applyFill="1" applyBorder="1" applyAlignment="1">
      <alignment horizontal="right" vertical="center"/>
    </xf>
    <xf numFmtId="3" fontId="4" fillId="0" borderId="4" xfId="2" applyNumberFormat="1" applyFont="1" applyFill="1" applyBorder="1" applyAlignment="1">
      <alignment horizontal="right" vertical="center"/>
    </xf>
    <xf numFmtId="3" fontId="4" fillId="0" borderId="14" xfId="2" applyNumberFormat="1" applyFont="1" applyFill="1" applyBorder="1" applyAlignment="1">
      <alignment horizontal="right" vertical="center"/>
    </xf>
    <xf numFmtId="3" fontId="4" fillId="0" borderId="20" xfId="2" applyNumberFormat="1" applyFont="1" applyFill="1" applyBorder="1" applyAlignment="1">
      <alignment horizontal="right" vertical="center"/>
    </xf>
    <xf numFmtId="3" fontId="3" fillId="0" borderId="4" xfId="2" applyNumberFormat="1" applyFont="1" applyBorder="1" applyAlignment="1">
      <alignment horizontal="left" vertical="center" indent="1"/>
    </xf>
    <xf numFmtId="3" fontId="13" fillId="5" borderId="0" xfId="2" applyNumberFormat="1" applyFont="1" applyFill="1" applyBorder="1" applyAlignment="1">
      <alignment horizontal="right" vertical="center"/>
    </xf>
    <xf numFmtId="3" fontId="13" fillId="7" borderId="4" xfId="2" applyNumberFormat="1" applyFont="1" applyFill="1" applyBorder="1" applyAlignment="1">
      <alignment vertical="center"/>
    </xf>
    <xf numFmtId="3" fontId="13" fillId="7" borderId="18" xfId="2" applyNumberFormat="1" applyFont="1" applyFill="1" applyBorder="1" applyAlignment="1">
      <alignment horizontal="center" vertical="center"/>
    </xf>
    <xf numFmtId="3" fontId="13" fillId="7" borderId="14" xfId="2" applyNumberFormat="1" applyFont="1" applyFill="1" applyBorder="1" applyAlignment="1">
      <alignment horizontal="center" vertical="center"/>
    </xf>
    <xf numFmtId="164" fontId="14" fillId="7" borderId="0" xfId="1" applyNumberFormat="1" applyFont="1" applyFill="1" applyBorder="1" applyAlignment="1">
      <alignment horizontal="right" vertical="center"/>
    </xf>
    <xf numFmtId="165" fontId="14" fillId="7" borderId="0" xfId="1" applyNumberFormat="1" applyFont="1" applyFill="1" applyBorder="1" applyAlignment="1">
      <alignment horizontal="right" vertical="center"/>
    </xf>
    <xf numFmtId="166" fontId="13" fillId="7" borderId="19" xfId="2" applyNumberFormat="1" applyFont="1" applyFill="1" applyBorder="1" applyAlignment="1">
      <alignment horizontal="right" vertical="center"/>
    </xf>
    <xf numFmtId="166" fontId="13" fillId="7" borderId="5" xfId="2" applyNumberFormat="1" applyFont="1" applyFill="1" applyBorder="1" applyAlignment="1">
      <alignment horizontal="right" vertical="center"/>
    </xf>
    <xf numFmtId="3" fontId="13" fillId="7" borderId="4" xfId="2" applyNumberFormat="1" applyFont="1" applyFill="1" applyBorder="1" applyAlignment="1">
      <alignment horizontal="right" vertical="center"/>
    </xf>
    <xf numFmtId="3" fontId="13" fillId="7" borderId="14" xfId="2" applyNumberFormat="1" applyFont="1" applyFill="1" applyBorder="1" applyAlignment="1">
      <alignment horizontal="right" vertical="center"/>
    </xf>
    <xf numFmtId="164" fontId="14" fillId="7" borderId="20" xfId="1" applyNumberFormat="1" applyFont="1" applyFill="1" applyBorder="1" applyAlignment="1">
      <alignment horizontal="right" vertical="center"/>
    </xf>
    <xf numFmtId="164" fontId="4" fillId="0" borderId="0" xfId="1" applyNumberFormat="1" applyFont="1" applyBorder="1" applyAlignment="1">
      <alignment horizontal="right" vertical="center"/>
    </xf>
    <xf numFmtId="165" fontId="4" fillId="0" borderId="0" xfId="1" applyNumberFormat="1" applyFont="1" applyBorder="1" applyAlignment="1">
      <alignment horizontal="right" vertical="center"/>
    </xf>
    <xf numFmtId="164" fontId="4" fillId="0" borderId="20" xfId="1" applyNumberFormat="1" applyFont="1" applyBorder="1" applyAlignment="1">
      <alignment horizontal="right" vertical="center"/>
    </xf>
    <xf numFmtId="3" fontId="13" fillId="7" borderId="0" xfId="2" applyNumberFormat="1" applyFont="1" applyFill="1" applyBorder="1" applyAlignment="1">
      <alignment horizontal="right" vertical="center"/>
    </xf>
    <xf numFmtId="3" fontId="13" fillId="7" borderId="20" xfId="2" applyNumberFormat="1" applyFont="1" applyFill="1" applyBorder="1" applyAlignment="1">
      <alignment horizontal="right" vertical="center"/>
    </xf>
    <xf numFmtId="3" fontId="3" fillId="0" borderId="4" xfId="2" applyNumberFormat="1" applyFont="1" applyBorder="1" applyAlignment="1">
      <alignment horizontal="left" vertical="center"/>
    </xf>
    <xf numFmtId="3" fontId="13" fillId="7" borderId="4" xfId="2" applyNumberFormat="1" applyFont="1" applyFill="1" applyBorder="1" applyAlignment="1">
      <alignment horizontal="center" vertical="center"/>
    </xf>
    <xf numFmtId="164" fontId="10" fillId="0" borderId="0" xfId="1" applyNumberFormat="1" applyFont="1" applyFill="1" applyBorder="1" applyAlignment="1">
      <alignment horizontal="right" vertical="center"/>
    </xf>
    <xf numFmtId="166" fontId="3" fillId="0" borderId="22" xfId="2" applyNumberFormat="1" applyFont="1" applyFill="1" applyBorder="1" applyAlignment="1">
      <alignment horizontal="right" vertical="center"/>
    </xf>
    <xf numFmtId="3" fontId="3" fillId="0" borderId="0" xfId="2" applyNumberFormat="1" applyFont="1" applyFill="1" applyAlignment="1">
      <alignment vertical="center"/>
    </xf>
    <xf numFmtId="3" fontId="3" fillId="0" borderId="8" xfId="2" applyNumberFormat="1" applyFont="1" applyBorder="1" applyAlignment="1">
      <alignment horizontal="center" vertical="center"/>
    </xf>
    <xf numFmtId="164" fontId="10" fillId="0" borderId="9" xfId="1" applyNumberFormat="1" applyFont="1" applyBorder="1" applyAlignment="1">
      <alignment horizontal="right" vertical="center"/>
    </xf>
    <xf numFmtId="165" fontId="10" fillId="0" borderId="9" xfId="1" applyNumberFormat="1" applyFont="1" applyBorder="1" applyAlignment="1">
      <alignment horizontal="right" vertical="center"/>
    </xf>
    <xf numFmtId="166" fontId="3" fillId="0" borderId="10" xfId="2" applyNumberFormat="1" applyFont="1" applyBorder="1" applyAlignment="1">
      <alignment horizontal="right" vertical="center"/>
    </xf>
    <xf numFmtId="166" fontId="3" fillId="0" borderId="23" xfId="2" applyNumberFormat="1" applyFont="1" applyBorder="1" applyAlignment="1">
      <alignment horizontal="right" vertical="center"/>
    </xf>
    <xf numFmtId="3" fontId="3" fillId="0" borderId="6" xfId="2" applyNumberFormat="1" applyFont="1" applyBorder="1" applyAlignment="1">
      <alignment horizontal="right" vertical="center"/>
    </xf>
    <xf numFmtId="3" fontId="3" fillId="0" borderId="8" xfId="2" applyNumberFormat="1" applyFont="1" applyBorder="1" applyAlignment="1">
      <alignment horizontal="right" vertical="center"/>
    </xf>
    <xf numFmtId="164" fontId="10" fillId="0" borderId="12" xfId="1" applyNumberFormat="1" applyFont="1" applyBorder="1" applyAlignment="1">
      <alignment horizontal="right" vertical="center"/>
    </xf>
    <xf numFmtId="166" fontId="3" fillId="0" borderId="11" xfId="2" applyNumberFormat="1" applyFont="1" applyBorder="1" applyAlignment="1">
      <alignment horizontal="right" vertical="center"/>
    </xf>
    <xf numFmtId="3" fontId="9" fillId="0" borderId="0" xfId="2" applyNumberFormat="1" applyFont="1" applyFill="1" applyAlignment="1">
      <alignment vertical="center"/>
    </xf>
    <xf numFmtId="0" fontId="10" fillId="0" borderId="0" xfId="2" applyFont="1" applyFill="1" applyAlignment="1">
      <alignment vertical="center"/>
    </xf>
    <xf numFmtId="3" fontId="10" fillId="0" borderId="0" xfId="2" applyNumberFormat="1" applyFont="1" applyFill="1" applyAlignment="1">
      <alignment horizontal="center" vertical="center"/>
    </xf>
    <xf numFmtId="3" fontId="5" fillId="0" borderId="4" xfId="2" applyNumberFormat="1" applyFont="1" applyFill="1" applyBorder="1" applyAlignment="1">
      <alignment vertical="center"/>
    </xf>
    <xf numFmtId="3" fontId="5" fillId="0" borderId="18" xfId="2" applyNumberFormat="1" applyFont="1" applyFill="1" applyBorder="1" applyAlignment="1">
      <alignment horizontal="center" vertical="center"/>
    </xf>
    <xf numFmtId="3" fontId="5" fillId="0" borderId="14" xfId="2" applyNumberFormat="1" applyFont="1" applyFill="1" applyBorder="1" applyAlignment="1">
      <alignment horizontal="center" vertical="center"/>
    </xf>
    <xf numFmtId="166" fontId="5" fillId="0" borderId="19" xfId="2" applyNumberFormat="1" applyFont="1" applyFill="1" applyBorder="1" applyAlignment="1">
      <alignment horizontal="right" vertical="center"/>
    </xf>
    <xf numFmtId="166" fontId="5" fillId="0" borderId="5" xfId="2" applyNumberFormat="1" applyFont="1" applyFill="1" applyBorder="1" applyAlignment="1">
      <alignment horizontal="right" vertical="center"/>
    </xf>
    <xf numFmtId="3" fontId="5" fillId="0" borderId="4" xfId="2" applyNumberFormat="1" applyFont="1" applyFill="1" applyBorder="1" applyAlignment="1">
      <alignment horizontal="right" vertical="center"/>
    </xf>
    <xf numFmtId="3" fontId="5" fillId="0" borderId="14" xfId="2" applyNumberFormat="1" applyFont="1" applyFill="1" applyBorder="1" applyAlignment="1">
      <alignment horizontal="right" vertical="center"/>
    </xf>
    <xf numFmtId="3" fontId="5" fillId="0" borderId="20" xfId="2" applyNumberFormat="1" applyFont="1" applyFill="1" applyBorder="1" applyAlignment="1">
      <alignment horizontal="right" vertical="center"/>
    </xf>
    <xf numFmtId="3" fontId="10" fillId="0" borderId="4" xfId="2" applyNumberFormat="1" applyFont="1" applyFill="1" applyBorder="1" applyAlignment="1">
      <alignment vertical="center"/>
    </xf>
    <xf numFmtId="166" fontId="10" fillId="0" borderId="19" xfId="2" applyNumberFormat="1" applyFont="1" applyFill="1" applyBorder="1" applyAlignment="1">
      <alignment horizontal="right" vertical="center"/>
    </xf>
    <xf numFmtId="166" fontId="10" fillId="0" borderId="5" xfId="2" applyNumberFormat="1" applyFont="1" applyFill="1" applyBorder="1" applyAlignment="1">
      <alignment horizontal="right" vertical="center"/>
    </xf>
    <xf numFmtId="3" fontId="3" fillId="0" borderId="14" xfId="2" applyNumberFormat="1" applyFont="1" applyFill="1" applyBorder="1" applyAlignment="1">
      <alignment horizontal="center" vertical="center"/>
    </xf>
    <xf numFmtId="3" fontId="3" fillId="0" borderId="4" xfId="2" applyNumberFormat="1" applyFont="1" applyFill="1" applyBorder="1" applyAlignment="1">
      <alignment horizontal="right" vertical="center"/>
    </xf>
    <xf numFmtId="3" fontId="3" fillId="0" borderId="14" xfId="2" applyNumberFormat="1" applyFont="1" applyFill="1" applyBorder="1" applyAlignment="1">
      <alignment horizontal="right" vertical="center"/>
    </xf>
    <xf numFmtId="3" fontId="3" fillId="0" borderId="0" xfId="2" applyNumberFormat="1" applyFont="1" applyFill="1" applyBorder="1" applyAlignment="1">
      <alignment horizontal="right" vertical="center"/>
    </xf>
    <xf numFmtId="3" fontId="3" fillId="0" borderId="20" xfId="2" applyNumberFormat="1" applyFont="1" applyFill="1" applyBorder="1" applyAlignment="1">
      <alignment horizontal="right" vertical="center"/>
    </xf>
    <xf numFmtId="166" fontId="3" fillId="0" borderId="0" xfId="2" applyNumberFormat="1" applyFont="1" applyBorder="1" applyAlignment="1">
      <alignment horizontal="right" vertical="center"/>
    </xf>
    <xf numFmtId="166" fontId="3" fillId="0" borderId="20" xfId="2" applyNumberFormat="1" applyFont="1" applyBorder="1" applyAlignment="1">
      <alignment horizontal="right" vertical="center"/>
    </xf>
    <xf numFmtId="166" fontId="3" fillId="0" borderId="22" xfId="2" applyNumberFormat="1" applyFont="1" applyBorder="1" applyAlignment="1">
      <alignment horizontal="right" vertical="center"/>
    </xf>
    <xf numFmtId="3" fontId="3" fillId="0" borderId="24" xfId="2" applyNumberFormat="1" applyFont="1" applyBorder="1" applyAlignment="1">
      <alignment vertical="center"/>
    </xf>
    <xf numFmtId="166" fontId="3" fillId="0" borderId="12" xfId="2" applyNumberFormat="1" applyFont="1" applyBorder="1" applyAlignment="1">
      <alignment horizontal="right" vertical="center"/>
    </xf>
    <xf numFmtId="166" fontId="4" fillId="0" borderId="22" xfId="2" applyNumberFormat="1" applyFont="1" applyBorder="1" applyAlignment="1">
      <alignment horizontal="right" vertical="center"/>
    </xf>
    <xf numFmtId="166" fontId="13" fillId="4" borderId="22" xfId="2" applyNumberFormat="1" applyFont="1" applyFill="1" applyBorder="1" applyAlignment="1">
      <alignment horizontal="right" vertical="center"/>
    </xf>
    <xf numFmtId="3" fontId="13" fillId="4" borderId="6" xfId="2" applyNumberFormat="1" applyFont="1" applyFill="1" applyBorder="1" applyAlignment="1">
      <alignment vertical="center"/>
    </xf>
    <xf numFmtId="3" fontId="13" fillId="4" borderId="7" xfId="2" applyNumberFormat="1" applyFont="1" applyFill="1" applyBorder="1" applyAlignment="1">
      <alignment horizontal="center" vertical="center"/>
    </xf>
    <xf numFmtId="3" fontId="13" fillId="4" borderId="8" xfId="2" applyNumberFormat="1" applyFont="1" applyFill="1" applyBorder="1" applyAlignment="1">
      <alignment horizontal="center" vertical="center"/>
    </xf>
    <xf numFmtId="164" fontId="14" fillId="4" borderId="9" xfId="1" applyNumberFormat="1" applyFont="1" applyFill="1" applyBorder="1" applyAlignment="1">
      <alignment horizontal="right" vertical="center"/>
    </xf>
    <xf numFmtId="165" fontId="14" fillId="4" borderId="9" xfId="1" applyNumberFormat="1" applyFont="1" applyFill="1" applyBorder="1" applyAlignment="1">
      <alignment horizontal="right" vertical="center"/>
    </xf>
    <xf numFmtId="166" fontId="13" fillId="4" borderId="10" xfId="2" applyNumberFormat="1" applyFont="1" applyFill="1" applyBorder="1" applyAlignment="1">
      <alignment horizontal="right" vertical="center"/>
    </xf>
    <xf numFmtId="166" fontId="13" fillId="4" borderId="23" xfId="2" applyNumberFormat="1" applyFont="1" applyFill="1" applyBorder="1" applyAlignment="1">
      <alignment horizontal="right" vertical="center"/>
    </xf>
    <xf numFmtId="3" fontId="13" fillId="4" borderId="6" xfId="2" applyNumberFormat="1" applyFont="1" applyFill="1" applyBorder="1" applyAlignment="1">
      <alignment horizontal="right" vertical="center"/>
    </xf>
    <xf numFmtId="3" fontId="13" fillId="4" borderId="8" xfId="2" applyNumberFormat="1" applyFont="1" applyFill="1" applyBorder="1" applyAlignment="1">
      <alignment horizontal="right" vertical="center"/>
    </xf>
    <xf numFmtId="164" fontId="14" fillId="4" borderId="12" xfId="1" applyNumberFormat="1" applyFont="1" applyFill="1" applyBorder="1" applyAlignment="1">
      <alignment horizontal="right" vertical="center"/>
    </xf>
    <xf numFmtId="3" fontId="13" fillId="4" borderId="7" xfId="2" applyNumberFormat="1" applyFont="1" applyFill="1" applyBorder="1" applyAlignment="1">
      <alignment horizontal="right" vertical="center"/>
    </xf>
    <xf numFmtId="166" fontId="13" fillId="4" borderId="11" xfId="2" applyNumberFormat="1" applyFont="1" applyFill="1" applyBorder="1" applyAlignment="1">
      <alignment horizontal="right" vertical="center"/>
    </xf>
    <xf numFmtId="3" fontId="13" fillId="3" borderId="4" xfId="2" applyNumberFormat="1" applyFont="1" applyFill="1" applyBorder="1" applyAlignment="1">
      <alignment vertical="center"/>
    </xf>
    <xf numFmtId="3" fontId="13" fillId="3" borderId="18" xfId="2" applyNumberFormat="1" applyFont="1" applyFill="1" applyBorder="1" applyAlignment="1">
      <alignment horizontal="center" vertical="center"/>
    </xf>
    <xf numFmtId="3" fontId="13" fillId="3" borderId="14" xfId="2" applyNumberFormat="1" applyFont="1" applyFill="1" applyBorder="1" applyAlignment="1">
      <alignment horizontal="center" vertical="center"/>
    </xf>
    <xf numFmtId="164" fontId="14" fillId="3" borderId="0" xfId="1" applyNumberFormat="1" applyFont="1" applyFill="1" applyBorder="1" applyAlignment="1">
      <alignment horizontal="right" vertical="center"/>
    </xf>
    <xf numFmtId="165" fontId="14" fillId="3" borderId="0" xfId="1" applyNumberFormat="1" applyFont="1" applyFill="1" applyBorder="1" applyAlignment="1">
      <alignment horizontal="right" vertical="center"/>
    </xf>
    <xf numFmtId="166" fontId="13" fillId="3" borderId="19" xfId="2" applyNumberFormat="1" applyFont="1" applyFill="1" applyBorder="1" applyAlignment="1">
      <alignment horizontal="right" vertical="center"/>
    </xf>
    <xf numFmtId="166" fontId="13" fillId="3" borderId="22" xfId="2" applyNumberFormat="1" applyFont="1" applyFill="1" applyBorder="1" applyAlignment="1">
      <alignment horizontal="right" vertical="center"/>
    </xf>
    <xf numFmtId="3" fontId="13" fillId="3" borderId="4" xfId="2" applyNumberFormat="1" applyFont="1" applyFill="1" applyBorder="1" applyAlignment="1">
      <alignment horizontal="right" vertical="center"/>
    </xf>
    <xf numFmtId="3" fontId="13" fillId="3" borderId="14" xfId="2" applyNumberFormat="1" applyFont="1" applyFill="1" applyBorder="1" applyAlignment="1">
      <alignment horizontal="right" vertical="center"/>
    </xf>
    <xf numFmtId="164" fontId="14" fillId="3" borderId="20" xfId="1" applyNumberFormat="1" applyFont="1" applyFill="1" applyBorder="1" applyAlignment="1">
      <alignment horizontal="right" vertical="center"/>
    </xf>
    <xf numFmtId="166" fontId="13" fillId="3" borderId="5" xfId="2" applyNumberFormat="1" applyFont="1" applyFill="1" applyBorder="1" applyAlignment="1">
      <alignment horizontal="right" vertical="center"/>
    </xf>
    <xf numFmtId="3" fontId="11" fillId="0" borderId="4" xfId="2" applyNumberFormat="1" applyFont="1" applyFill="1" applyBorder="1" applyAlignment="1">
      <alignment vertical="center"/>
    </xf>
    <xf numFmtId="3" fontId="4" fillId="0" borderId="0" xfId="2" applyNumberFormat="1" applyFont="1" applyFill="1" applyBorder="1" applyAlignment="1">
      <alignment horizontal="right" vertical="center"/>
    </xf>
    <xf numFmtId="3" fontId="11" fillId="0" borderId="6" xfId="2" applyNumberFormat="1" applyFont="1" applyFill="1" applyBorder="1" applyAlignment="1">
      <alignment vertical="center"/>
    </xf>
    <xf numFmtId="3" fontId="4" fillId="0" borderId="7" xfId="2" applyNumberFormat="1" applyFont="1" applyFill="1" applyBorder="1" applyAlignment="1">
      <alignment horizontal="center" vertical="center"/>
    </xf>
    <xf numFmtId="3" fontId="4" fillId="0" borderId="8" xfId="2" applyNumberFormat="1" applyFont="1" applyFill="1" applyBorder="1" applyAlignment="1">
      <alignment horizontal="center" vertical="center"/>
    </xf>
    <xf numFmtId="164" fontId="5" fillId="0" borderId="9" xfId="1" applyNumberFormat="1" applyFont="1" applyFill="1" applyBorder="1" applyAlignment="1">
      <alignment horizontal="right" vertical="center"/>
    </xf>
    <xf numFmtId="165" fontId="5" fillId="0" borderId="9" xfId="1" applyNumberFormat="1" applyFont="1" applyFill="1" applyBorder="1" applyAlignment="1">
      <alignment horizontal="right" vertical="center"/>
    </xf>
    <xf numFmtId="166" fontId="4" fillId="0" borderId="10" xfId="2" quotePrefix="1" applyNumberFormat="1" applyFont="1" applyFill="1" applyBorder="1" applyAlignment="1">
      <alignment horizontal="right" vertical="center"/>
    </xf>
    <xf numFmtId="166" fontId="4" fillId="0" borderId="11" xfId="2" quotePrefix="1" applyNumberFormat="1" applyFont="1" applyFill="1" applyBorder="1" applyAlignment="1">
      <alignment horizontal="right" vertical="center"/>
    </xf>
    <xf numFmtId="3" fontId="4" fillId="0" borderId="6" xfId="2" applyNumberFormat="1" applyFont="1" applyFill="1" applyBorder="1" applyAlignment="1">
      <alignment horizontal="right" vertical="center"/>
    </xf>
    <xf numFmtId="3" fontId="4" fillId="0" borderId="8" xfId="2" applyNumberFormat="1" applyFont="1" applyFill="1" applyBorder="1" applyAlignment="1">
      <alignment horizontal="right" vertical="center"/>
    </xf>
    <xf numFmtId="164" fontId="5" fillId="0" borderId="12" xfId="1" applyNumberFormat="1" applyFont="1" applyFill="1" applyBorder="1" applyAlignment="1">
      <alignment horizontal="right" vertical="center"/>
    </xf>
    <xf numFmtId="3" fontId="4" fillId="0" borderId="9" xfId="2" applyNumberFormat="1" applyFont="1" applyFill="1" applyBorder="1" applyAlignment="1">
      <alignment horizontal="right" vertical="center"/>
    </xf>
    <xf numFmtId="3" fontId="4" fillId="0" borderId="12" xfId="2" applyNumberFormat="1" applyFont="1" applyFill="1" applyBorder="1" applyAlignment="1">
      <alignment horizontal="right" vertical="center"/>
    </xf>
    <xf numFmtId="3" fontId="3" fillId="0" borderId="0" xfId="2" applyNumberFormat="1" applyFont="1" applyFill="1" applyBorder="1" applyAlignment="1">
      <alignment vertical="center"/>
    </xf>
    <xf numFmtId="0" fontId="3" fillId="0" borderId="0" xfId="2" applyFont="1" applyAlignment="1">
      <alignment vertical="center"/>
    </xf>
    <xf numFmtId="164" fontId="10" fillId="0" borderId="0" xfId="2" applyNumberFormat="1" applyFont="1" applyAlignment="1">
      <alignment vertical="center"/>
    </xf>
    <xf numFmtId="165" fontId="10" fillId="0" borderId="0" xfId="2" applyNumberFormat="1" applyFont="1" applyAlignment="1">
      <alignment vertical="center"/>
    </xf>
    <xf numFmtId="0" fontId="3" fillId="0" borderId="0" xfId="2" applyFont="1" applyBorder="1" applyAlignment="1">
      <alignment vertical="center"/>
    </xf>
    <xf numFmtId="0" fontId="3" fillId="0" borderId="0" xfId="2" applyFont="1" applyFill="1" applyBorder="1" applyAlignment="1">
      <alignment vertical="center"/>
    </xf>
    <xf numFmtId="0" fontId="3" fillId="8" borderId="0" xfId="2" applyFont="1" applyFill="1" applyAlignment="1">
      <alignment vertical="center"/>
    </xf>
    <xf numFmtId="3" fontId="3" fillId="8" borderId="0" xfId="2" applyNumberFormat="1" applyFont="1" applyFill="1" applyBorder="1" applyAlignment="1">
      <alignment vertical="center"/>
    </xf>
    <xf numFmtId="0" fontId="3" fillId="0" borderId="0" xfId="2" applyFont="1" applyAlignment="1">
      <alignment horizontal="center" vertical="center"/>
    </xf>
    <xf numFmtId="3" fontId="3" fillId="0" borderId="0" xfId="2" applyNumberFormat="1" applyFont="1" applyBorder="1" applyAlignment="1">
      <alignment horizontal="center" vertical="center"/>
    </xf>
    <xf numFmtId="3" fontId="3" fillId="0" borderId="0" xfId="2" applyNumberFormat="1" applyFont="1" applyAlignment="1">
      <alignment vertical="center"/>
    </xf>
    <xf numFmtId="3" fontId="3" fillId="0" borderId="0" xfId="2" applyNumberFormat="1" applyFont="1" applyBorder="1" applyAlignment="1">
      <alignment vertical="center"/>
    </xf>
    <xf numFmtId="166" fontId="3" fillId="0" borderId="0" xfId="2" applyNumberFormat="1" applyFont="1" applyBorder="1" applyAlignment="1">
      <alignment vertical="center"/>
    </xf>
    <xf numFmtId="166" fontId="3" fillId="0" borderId="0" xfId="2" applyNumberFormat="1" applyFont="1" applyAlignment="1">
      <alignment vertical="center"/>
    </xf>
    <xf numFmtId="164" fontId="3" fillId="0" borderId="0" xfId="2" applyNumberFormat="1" applyFont="1" applyBorder="1" applyAlignment="1">
      <alignment vertical="center"/>
    </xf>
    <xf numFmtId="167" fontId="3" fillId="0" borderId="0" xfId="2" applyNumberFormat="1" applyFont="1" applyAlignment="1">
      <alignment vertical="center"/>
    </xf>
    <xf numFmtId="3" fontId="10" fillId="0" borderId="0" xfId="2" applyNumberFormat="1" applyFont="1" applyAlignment="1">
      <alignment vertical="center"/>
    </xf>
    <xf numFmtId="3" fontId="4" fillId="2" borderId="3" xfId="2" applyNumberFormat="1" applyFont="1" applyFill="1" applyBorder="1" applyAlignment="1">
      <alignment vertical="center"/>
    </xf>
    <xf numFmtId="0" fontId="3" fillId="2" borderId="2" xfId="2" applyFont="1" applyFill="1" applyBorder="1" applyAlignment="1">
      <alignment vertical="center"/>
    </xf>
    <xf numFmtId="3" fontId="11" fillId="2" borderId="5" xfId="2" applyNumberFormat="1" applyFont="1" applyFill="1" applyBorder="1" applyAlignment="1">
      <alignment horizontal="centerContinuous" vertical="center"/>
    </xf>
    <xf numFmtId="3" fontId="4" fillId="2" borderId="11" xfId="2" applyNumberFormat="1" applyFont="1" applyFill="1" applyBorder="1" applyAlignment="1">
      <alignment horizontal="centerContinuous" vertical="center"/>
    </xf>
    <xf numFmtId="0" fontId="4" fillId="2" borderId="8" xfId="2" applyFont="1" applyFill="1" applyBorder="1" applyAlignment="1">
      <alignment horizontal="center" vertical="center"/>
    </xf>
    <xf numFmtId="164" fontId="16" fillId="2" borderId="9" xfId="2" applyNumberFormat="1" applyFont="1" applyFill="1" applyBorder="1" applyAlignment="1">
      <alignment horizontal="centerContinuous" vertical="center"/>
    </xf>
    <xf numFmtId="165" fontId="8" fillId="2" borderId="11" xfId="2" applyNumberFormat="1" applyFont="1" applyFill="1" applyBorder="1" applyAlignment="1">
      <alignment horizontal="centerContinuous" vertical="center"/>
    </xf>
    <xf numFmtId="164" fontId="8" fillId="2" borderId="9" xfId="2" applyNumberFormat="1" applyFont="1" applyFill="1" applyBorder="1" applyAlignment="1">
      <alignment horizontal="centerContinuous" vertical="center"/>
    </xf>
    <xf numFmtId="3" fontId="3" fillId="0" borderId="5" xfId="2" applyNumberFormat="1" applyFont="1" applyBorder="1" applyAlignment="1">
      <alignment vertical="center"/>
    </xf>
    <xf numFmtId="0" fontId="3" fillId="0" borderId="18" xfId="2" applyFont="1" applyBorder="1" applyAlignment="1">
      <alignment horizontal="center" vertical="center"/>
    </xf>
    <xf numFmtId="0" fontId="3" fillId="0" borderId="19" xfId="2" applyFont="1" applyBorder="1" applyAlignment="1">
      <alignment horizontal="center" vertical="center"/>
    </xf>
    <xf numFmtId="164" fontId="10" fillId="0" borderId="0" xfId="2" applyNumberFormat="1" applyFont="1" applyBorder="1" applyAlignment="1">
      <alignment vertical="center"/>
    </xf>
    <xf numFmtId="165" fontId="10" fillId="0" borderId="5" xfId="2" applyNumberFormat="1" applyFont="1" applyBorder="1" applyAlignment="1">
      <alignment vertical="center"/>
    </xf>
    <xf numFmtId="0" fontId="3" fillId="0" borderId="13" xfId="2" applyFont="1" applyBorder="1" applyAlignment="1">
      <alignment vertical="center"/>
    </xf>
    <xf numFmtId="0" fontId="3" fillId="0" borderId="19" xfId="2" applyFont="1" applyBorder="1" applyAlignment="1">
      <alignment vertical="center"/>
    </xf>
    <xf numFmtId="0" fontId="3" fillId="0" borderId="18" xfId="2" applyFont="1" applyBorder="1" applyAlignment="1">
      <alignment vertical="center"/>
    </xf>
    <xf numFmtId="0" fontId="3" fillId="0" borderId="14" xfId="2" applyFont="1" applyBorder="1" applyAlignment="1">
      <alignment vertical="center"/>
    </xf>
    <xf numFmtId="3" fontId="4" fillId="3" borderId="4" xfId="2" applyNumberFormat="1" applyFont="1" applyFill="1" applyBorder="1" applyAlignment="1">
      <alignment vertical="center"/>
    </xf>
    <xf numFmtId="3" fontId="4" fillId="3" borderId="5" xfId="2" applyNumberFormat="1" applyFont="1" applyFill="1" applyBorder="1" applyAlignment="1">
      <alignment vertical="center"/>
    </xf>
    <xf numFmtId="3" fontId="4" fillId="3" borderId="18" xfId="2" applyNumberFormat="1" applyFont="1" applyFill="1" applyBorder="1" applyAlignment="1">
      <alignment horizontal="right" vertical="center"/>
    </xf>
    <xf numFmtId="3" fontId="4" fillId="3" borderId="14" xfId="2" applyNumberFormat="1" applyFont="1" applyFill="1" applyBorder="1" applyAlignment="1">
      <alignment horizontal="right" vertical="center"/>
    </xf>
    <xf numFmtId="164" fontId="5" fillId="3" borderId="0" xfId="1" applyNumberFormat="1" applyFont="1" applyFill="1" applyBorder="1" applyAlignment="1">
      <alignment horizontal="right" vertical="center"/>
    </xf>
    <xf numFmtId="165" fontId="5" fillId="3" borderId="5" xfId="1" applyNumberFormat="1" applyFont="1" applyFill="1" applyBorder="1" applyAlignment="1">
      <alignment horizontal="right" vertical="center"/>
    </xf>
    <xf numFmtId="3" fontId="4" fillId="3" borderId="19" xfId="2" applyNumberFormat="1" applyFont="1" applyFill="1" applyBorder="1" applyAlignment="1">
      <alignment horizontal="right" vertical="center"/>
    </xf>
    <xf numFmtId="0" fontId="3" fillId="0" borderId="18" xfId="2" applyFont="1" applyBorder="1" applyAlignment="1">
      <alignment horizontal="right" vertical="center"/>
    </xf>
    <xf numFmtId="0" fontId="3" fillId="0" borderId="14" xfId="2" applyFont="1" applyBorder="1" applyAlignment="1">
      <alignment horizontal="right" vertical="center"/>
    </xf>
    <xf numFmtId="165" fontId="10" fillId="0" borderId="5" xfId="2" applyNumberFormat="1" applyFont="1" applyBorder="1" applyAlignment="1">
      <alignment horizontal="right" vertical="center"/>
    </xf>
    <xf numFmtId="3" fontId="4" fillId="4" borderId="4" xfId="2" applyNumberFormat="1" applyFont="1" applyFill="1" applyBorder="1" applyAlignment="1">
      <alignment vertical="center"/>
    </xf>
    <xf numFmtId="3" fontId="4" fillId="4" borderId="5" xfId="2" applyNumberFormat="1" applyFont="1" applyFill="1" applyBorder="1" applyAlignment="1">
      <alignment vertical="center"/>
    </xf>
    <xf numFmtId="3" fontId="4" fillId="4" borderId="18" xfId="2" applyNumberFormat="1" applyFont="1" applyFill="1" applyBorder="1" applyAlignment="1">
      <alignment horizontal="right" vertical="center"/>
    </xf>
    <xf numFmtId="3" fontId="4" fillId="4" borderId="14" xfId="2" applyNumberFormat="1" applyFont="1" applyFill="1" applyBorder="1" applyAlignment="1">
      <alignment horizontal="right" vertical="center"/>
    </xf>
    <xf numFmtId="164" fontId="5" fillId="4" borderId="0" xfId="1" applyNumberFormat="1" applyFont="1" applyFill="1" applyBorder="1" applyAlignment="1">
      <alignment horizontal="right" vertical="center"/>
    </xf>
    <xf numFmtId="165" fontId="5" fillId="4" borderId="5" xfId="1" applyNumberFormat="1" applyFont="1" applyFill="1" applyBorder="1" applyAlignment="1">
      <alignment horizontal="right" vertical="center"/>
    </xf>
    <xf numFmtId="3" fontId="4" fillId="4" borderId="19" xfId="2" applyNumberFormat="1" applyFont="1" applyFill="1" applyBorder="1" applyAlignment="1">
      <alignment horizontal="right" vertical="center"/>
    </xf>
    <xf numFmtId="3" fontId="4" fillId="0" borderId="5" xfId="2" applyNumberFormat="1" applyFont="1" applyFill="1" applyBorder="1" applyAlignment="1">
      <alignment vertical="center"/>
    </xf>
    <xf numFmtId="3" fontId="4" fillId="0" borderId="18" xfId="2" applyNumberFormat="1" applyFont="1" applyBorder="1" applyAlignment="1">
      <alignment horizontal="right" vertical="center"/>
    </xf>
    <xf numFmtId="165" fontId="5" fillId="0" borderId="5" xfId="1" applyNumberFormat="1" applyFont="1" applyBorder="1" applyAlignment="1">
      <alignment horizontal="right" vertical="center"/>
    </xf>
    <xf numFmtId="3" fontId="4" fillId="0" borderId="19" xfId="2" applyNumberFormat="1" applyFont="1" applyBorder="1" applyAlignment="1">
      <alignment horizontal="right" vertical="center"/>
    </xf>
    <xf numFmtId="3" fontId="3" fillId="0" borderId="5" xfId="2" applyNumberFormat="1" applyFont="1" applyFill="1" applyBorder="1" applyAlignment="1">
      <alignment vertical="center"/>
    </xf>
    <xf numFmtId="3" fontId="3" fillId="0" borderId="18" xfId="2" applyNumberFormat="1" applyFont="1" applyFill="1" applyBorder="1" applyAlignment="1">
      <alignment horizontal="right" vertical="center"/>
    </xf>
    <xf numFmtId="165" fontId="10" fillId="0" borderId="5" xfId="1" applyNumberFormat="1" applyFont="1" applyFill="1" applyBorder="1" applyAlignment="1">
      <alignment horizontal="right" vertical="center"/>
    </xf>
    <xf numFmtId="3" fontId="3" fillId="0" borderId="19" xfId="2" applyNumberFormat="1" applyFont="1" applyFill="1" applyBorder="1" applyAlignment="1">
      <alignment horizontal="right" vertical="center"/>
    </xf>
    <xf numFmtId="3" fontId="4" fillId="0" borderId="18" xfId="2" applyNumberFormat="1" applyFont="1" applyFill="1" applyBorder="1" applyAlignment="1">
      <alignment horizontal="right" vertical="center"/>
    </xf>
    <xf numFmtId="165" fontId="5" fillId="0" borderId="5" xfId="1" applyNumberFormat="1" applyFont="1" applyFill="1" applyBorder="1" applyAlignment="1">
      <alignment horizontal="right" vertical="center"/>
    </xf>
    <xf numFmtId="168" fontId="10" fillId="0" borderId="5" xfId="1" applyNumberFormat="1" applyFont="1" applyFill="1" applyBorder="1" applyAlignment="1">
      <alignment horizontal="right" vertical="center"/>
    </xf>
    <xf numFmtId="3" fontId="4" fillId="0" borderId="19" xfId="2" applyNumberFormat="1" applyFont="1" applyFill="1" applyBorder="1" applyAlignment="1">
      <alignment horizontal="right" vertical="center"/>
    </xf>
    <xf numFmtId="3" fontId="4" fillId="5" borderId="25" xfId="2" applyNumberFormat="1" applyFont="1" applyFill="1" applyBorder="1" applyAlignment="1">
      <alignment vertical="center"/>
    </xf>
    <xf numFmtId="3" fontId="4" fillId="5" borderId="26" xfId="2" applyNumberFormat="1" applyFont="1" applyFill="1" applyBorder="1" applyAlignment="1">
      <alignment vertical="center"/>
    </xf>
    <xf numFmtId="3" fontId="4" fillId="5" borderId="27" xfId="2" applyNumberFormat="1" applyFont="1" applyFill="1" applyBorder="1" applyAlignment="1">
      <alignment horizontal="right" vertical="center"/>
    </xf>
    <xf numFmtId="3" fontId="4" fillId="5" borderId="28" xfId="2" applyNumberFormat="1" applyFont="1" applyFill="1" applyBorder="1" applyAlignment="1">
      <alignment horizontal="right" vertical="center"/>
    </xf>
    <xf numFmtId="164" fontId="5" fillId="5" borderId="29" xfId="1" applyNumberFormat="1" applyFont="1" applyFill="1" applyBorder="1" applyAlignment="1">
      <alignment horizontal="right" vertical="center"/>
    </xf>
    <xf numFmtId="165" fontId="5" fillId="5" borderId="26" xfId="1" applyNumberFormat="1" applyFont="1" applyFill="1" applyBorder="1" applyAlignment="1">
      <alignment horizontal="right" vertical="center"/>
    </xf>
    <xf numFmtId="3" fontId="4" fillId="5" borderId="30" xfId="2" applyNumberFormat="1" applyFont="1" applyFill="1" applyBorder="1" applyAlignment="1">
      <alignment horizontal="right" vertical="center"/>
    </xf>
    <xf numFmtId="3" fontId="4" fillId="5" borderId="7" xfId="2" applyNumberFormat="1" applyFont="1" applyFill="1" applyBorder="1" applyAlignment="1">
      <alignment horizontal="right" vertical="center"/>
    </xf>
    <xf numFmtId="3" fontId="4" fillId="5" borderId="10" xfId="2" applyNumberFormat="1" applyFont="1" applyFill="1" applyBorder="1" applyAlignment="1">
      <alignment horizontal="right" vertical="center"/>
    </xf>
    <xf numFmtId="3" fontId="4" fillId="0" borderId="5" xfId="2" applyNumberFormat="1" applyFont="1" applyBorder="1" applyAlignment="1">
      <alignment vertical="center"/>
    </xf>
    <xf numFmtId="165" fontId="10" fillId="0" borderId="5" xfId="1" applyNumberFormat="1" applyFont="1" applyBorder="1" applyAlignment="1">
      <alignment horizontal="right" vertical="center"/>
    </xf>
    <xf numFmtId="3" fontId="3" fillId="0" borderId="19" xfId="2" applyNumberFormat="1" applyFont="1" applyBorder="1" applyAlignment="1">
      <alignment horizontal="right" vertical="center"/>
    </xf>
    <xf numFmtId="3" fontId="4" fillId="5" borderId="5" xfId="2" applyNumberFormat="1" applyFont="1" applyFill="1" applyBorder="1" applyAlignment="1">
      <alignment vertical="center"/>
    </xf>
    <xf numFmtId="165" fontId="5" fillId="5" borderId="5" xfId="1" applyNumberFormat="1" applyFont="1" applyFill="1" applyBorder="1" applyAlignment="1">
      <alignment horizontal="right" vertical="center"/>
    </xf>
    <xf numFmtId="3" fontId="4" fillId="5" borderId="19" xfId="2" applyNumberFormat="1" applyFont="1" applyFill="1" applyBorder="1" applyAlignment="1">
      <alignment horizontal="right" vertical="center"/>
    </xf>
    <xf numFmtId="0" fontId="3" fillId="0" borderId="4" xfId="2" applyBorder="1"/>
    <xf numFmtId="0" fontId="3" fillId="0" borderId="0" xfId="2" applyBorder="1"/>
    <xf numFmtId="0" fontId="3" fillId="0" borderId="0" xfId="2"/>
    <xf numFmtId="3" fontId="17" fillId="8" borderId="5" xfId="2" applyNumberFormat="1" applyFont="1" applyFill="1" applyBorder="1" applyAlignment="1">
      <alignment vertical="center"/>
    </xf>
    <xf numFmtId="3" fontId="18" fillId="0" borderId="5" xfId="2" applyNumberFormat="1" applyFont="1" applyFill="1" applyBorder="1" applyAlignment="1">
      <alignment vertical="center"/>
    </xf>
    <xf numFmtId="3" fontId="4" fillId="5" borderId="0" xfId="2" applyNumberFormat="1" applyFont="1" applyFill="1" applyBorder="1" applyAlignment="1">
      <alignment vertical="center"/>
    </xf>
    <xf numFmtId="3" fontId="19" fillId="0" borderId="4" xfId="2" applyNumberFormat="1" applyFont="1" applyBorder="1" applyAlignment="1">
      <alignment vertical="center"/>
    </xf>
    <xf numFmtId="3" fontId="19" fillId="0" borderId="0" xfId="2" applyNumberFormat="1" applyFont="1" applyBorder="1" applyAlignment="1">
      <alignment horizontal="left" vertical="center"/>
    </xf>
    <xf numFmtId="3" fontId="19" fillId="0" borderId="18" xfId="2" applyNumberFormat="1" applyFont="1" applyFill="1" applyBorder="1" applyAlignment="1">
      <alignment horizontal="right" vertical="center"/>
    </xf>
    <xf numFmtId="3" fontId="19" fillId="0" borderId="19" xfId="2" applyNumberFormat="1" applyFont="1" applyFill="1" applyBorder="1" applyAlignment="1">
      <alignment horizontal="right" vertical="center"/>
    </xf>
    <xf numFmtId="164" fontId="19" fillId="0" borderId="0" xfId="1" applyNumberFormat="1" applyFont="1" applyBorder="1" applyAlignment="1">
      <alignment horizontal="right" vertical="center"/>
    </xf>
    <xf numFmtId="165" fontId="19" fillId="0" borderId="5" xfId="1" applyNumberFormat="1" applyFont="1" applyBorder="1" applyAlignment="1">
      <alignment horizontal="right" vertical="center"/>
    </xf>
    <xf numFmtId="0" fontId="19" fillId="0" borderId="0" xfId="2" applyFont="1" applyFill="1" applyAlignment="1">
      <alignment vertical="center"/>
    </xf>
    <xf numFmtId="3" fontId="4" fillId="4" borderId="0" xfId="2" applyNumberFormat="1" applyFont="1" applyFill="1" applyBorder="1" applyAlignment="1">
      <alignment vertical="center"/>
    </xf>
    <xf numFmtId="3" fontId="4" fillId="4" borderId="25" xfId="2" applyNumberFormat="1" applyFont="1" applyFill="1" applyBorder="1" applyAlignment="1">
      <alignment vertical="center"/>
    </xf>
    <xf numFmtId="3" fontId="4" fillId="4" borderId="29" xfId="2" applyNumberFormat="1" applyFont="1" applyFill="1" applyBorder="1" applyAlignment="1">
      <alignment vertical="center"/>
    </xf>
    <xf numFmtId="3" fontId="4" fillId="4" borderId="27" xfId="2" applyNumberFormat="1" applyFont="1" applyFill="1" applyBorder="1" applyAlignment="1">
      <alignment horizontal="right" vertical="center"/>
    </xf>
    <xf numFmtId="3" fontId="4" fillId="4" borderId="30" xfId="2" applyNumberFormat="1" applyFont="1" applyFill="1" applyBorder="1" applyAlignment="1">
      <alignment horizontal="right" vertical="center"/>
    </xf>
    <xf numFmtId="164" fontId="5" fillId="4" borderId="29" xfId="1" applyNumberFormat="1" applyFont="1" applyFill="1" applyBorder="1" applyAlignment="1">
      <alignment horizontal="right" vertical="center"/>
    </xf>
    <xf numFmtId="165" fontId="5" fillId="4" borderId="26" xfId="1" applyNumberFormat="1" applyFont="1" applyFill="1" applyBorder="1" applyAlignment="1">
      <alignment horizontal="right" vertical="center"/>
    </xf>
    <xf numFmtId="3" fontId="4" fillId="4" borderId="7" xfId="2" applyNumberFormat="1" applyFont="1" applyFill="1" applyBorder="1" applyAlignment="1">
      <alignment horizontal="right" vertical="center"/>
    </xf>
    <xf numFmtId="3" fontId="4" fillId="4" borderId="10" xfId="2" applyNumberFormat="1" applyFont="1" applyFill="1" applyBorder="1" applyAlignment="1">
      <alignment horizontal="right" vertical="center"/>
    </xf>
    <xf numFmtId="3" fontId="4" fillId="3" borderId="0" xfId="2" applyNumberFormat="1" applyFont="1" applyFill="1" applyBorder="1" applyAlignment="1">
      <alignment vertical="center"/>
    </xf>
    <xf numFmtId="3" fontId="4" fillId="2" borderId="6" xfId="2" applyNumberFormat="1" applyFont="1" applyFill="1" applyBorder="1" applyAlignment="1">
      <alignment vertical="center"/>
    </xf>
    <xf numFmtId="3" fontId="4" fillId="2" borderId="11" xfId="2" applyNumberFormat="1" applyFont="1" applyFill="1" applyBorder="1" applyAlignment="1">
      <alignment vertical="center"/>
    </xf>
    <xf numFmtId="3" fontId="4" fillId="2" borderId="7" xfId="2" applyNumberFormat="1" applyFont="1" applyFill="1" applyBorder="1" applyAlignment="1">
      <alignment horizontal="right" vertical="center"/>
    </xf>
    <xf numFmtId="3" fontId="4" fillId="2" borderId="8" xfId="2" applyNumberFormat="1" applyFont="1" applyFill="1" applyBorder="1" applyAlignment="1">
      <alignment horizontal="right" vertical="center"/>
    </xf>
    <xf numFmtId="164" fontId="5" fillId="2" borderId="9" xfId="1" applyNumberFormat="1" applyFont="1" applyFill="1" applyBorder="1" applyAlignment="1">
      <alignment horizontal="right" vertical="center"/>
    </xf>
    <xf numFmtId="165" fontId="5" fillId="2" borderId="11" xfId="1" applyNumberFormat="1" applyFont="1" applyFill="1" applyBorder="1" applyAlignment="1">
      <alignment horizontal="right" vertical="center"/>
    </xf>
    <xf numFmtId="3" fontId="4" fillId="2" borderId="10" xfId="2" applyNumberFormat="1" applyFont="1" applyFill="1" applyBorder="1" applyAlignment="1">
      <alignment horizontal="right" vertical="center"/>
    </xf>
    <xf numFmtId="3" fontId="20" fillId="0" borderId="0" xfId="2" applyNumberFormat="1" applyFont="1" applyBorder="1" applyAlignment="1">
      <alignment vertical="center"/>
    </xf>
    <xf numFmtId="0" fontId="20" fillId="0" borderId="0" xfId="2" applyFont="1" applyBorder="1" applyAlignment="1">
      <alignment horizontal="center" vertical="center"/>
    </xf>
    <xf numFmtId="164" fontId="21" fillId="0" borderId="0" xfId="2" applyNumberFormat="1" applyFont="1" applyBorder="1" applyAlignment="1">
      <alignment vertical="center"/>
    </xf>
    <xf numFmtId="165" fontId="21" fillId="0" borderId="0" xfId="2" applyNumberFormat="1" applyFont="1" applyBorder="1" applyAlignment="1">
      <alignment vertical="center"/>
    </xf>
    <xf numFmtId="0" fontId="20" fillId="0" borderId="0" xfId="2" applyFont="1" applyFill="1" applyBorder="1" applyAlignment="1">
      <alignment vertical="center"/>
    </xf>
    <xf numFmtId="0" fontId="20" fillId="0" borderId="0" xfId="2" applyFont="1" applyBorder="1" applyAlignment="1">
      <alignment vertical="center"/>
    </xf>
    <xf numFmtId="3" fontId="22" fillId="0" borderId="0" xfId="2" applyNumberFormat="1" applyFont="1" applyFill="1" applyBorder="1" applyAlignment="1">
      <alignment vertical="center"/>
    </xf>
    <xf numFmtId="3" fontId="23" fillId="0" borderId="0" xfId="2" applyNumberFormat="1" applyFont="1" applyBorder="1" applyAlignment="1">
      <alignment vertical="center"/>
    </xf>
    <xf numFmtId="3" fontId="22" fillId="0" borderId="0" xfId="2" applyNumberFormat="1" applyFont="1" applyFill="1" applyBorder="1" applyAlignment="1">
      <alignment horizontal="right" vertical="center"/>
    </xf>
    <xf numFmtId="164" fontId="24" fillId="0" borderId="0" xfId="1" applyNumberFormat="1" applyFont="1" applyFill="1" applyBorder="1" applyAlignment="1">
      <alignment horizontal="right" vertical="center"/>
    </xf>
    <xf numFmtId="165" fontId="24" fillId="0" borderId="0" xfId="1" applyNumberFormat="1" applyFont="1" applyFill="1" applyBorder="1" applyAlignment="1">
      <alignment horizontal="right" vertical="center"/>
    </xf>
    <xf numFmtId="0" fontId="20" fillId="0" borderId="0" xfId="2" applyFont="1" applyFill="1" applyAlignment="1">
      <alignment vertical="center"/>
    </xf>
    <xf numFmtId="3" fontId="25" fillId="0" borderId="0" xfId="2" applyNumberFormat="1" applyFont="1" applyBorder="1" applyAlignment="1">
      <alignment vertical="center"/>
    </xf>
    <xf numFmtId="0" fontId="25" fillId="0" borderId="0" xfId="2" applyFont="1" applyBorder="1" applyAlignment="1">
      <alignment horizontal="center" vertical="center"/>
    </xf>
    <xf numFmtId="3" fontId="26" fillId="0" borderId="0" xfId="2" applyNumberFormat="1" applyFont="1" applyBorder="1" applyAlignment="1">
      <alignment vertical="center"/>
    </xf>
    <xf numFmtId="169" fontId="26" fillId="0" borderId="0" xfId="2" applyNumberFormat="1" applyFont="1" applyBorder="1" applyAlignment="1">
      <alignment vertical="center"/>
    </xf>
    <xf numFmtId="0" fontId="25" fillId="0" borderId="0" xfId="2" applyFont="1" applyBorder="1" applyAlignment="1">
      <alignment vertical="center"/>
    </xf>
    <xf numFmtId="0" fontId="26" fillId="0" borderId="0" xfId="2" applyFont="1" applyBorder="1" applyAlignment="1">
      <alignment vertical="center"/>
    </xf>
    <xf numFmtId="0" fontId="25" fillId="0" borderId="0" xfId="2" applyFont="1" applyFill="1" applyBorder="1" applyAlignment="1">
      <alignment vertical="center"/>
    </xf>
    <xf numFmtId="37" fontId="3" fillId="0" borderId="0" xfId="2" applyNumberFormat="1" applyFont="1" applyAlignment="1">
      <alignment horizontal="center" vertical="center"/>
    </xf>
    <xf numFmtId="3" fontId="3" fillId="0" borderId="0" xfId="2" applyNumberFormat="1" applyFont="1" applyAlignment="1">
      <alignment horizontal="center" vertical="center"/>
    </xf>
    <xf numFmtId="164" fontId="10" fillId="0" borderId="0" xfId="2" applyNumberFormat="1" applyFont="1" applyFill="1" applyAlignment="1">
      <alignment vertical="center"/>
    </xf>
    <xf numFmtId="0" fontId="27" fillId="0" borderId="0" xfId="2" applyFont="1" applyFill="1" applyBorder="1" applyAlignment="1">
      <alignment horizontal="centerContinuous" vertical="center"/>
    </xf>
    <xf numFmtId="3" fontId="27" fillId="0" borderId="0" xfId="2" applyNumberFormat="1" applyFont="1" applyFill="1" applyBorder="1" applyAlignment="1">
      <alignment horizontal="centerContinuous" vertical="center"/>
    </xf>
    <xf numFmtId="0" fontId="27" fillId="0" borderId="0" xfId="2" applyFont="1" applyAlignment="1">
      <alignment horizontal="centerContinuous" vertical="center"/>
    </xf>
    <xf numFmtId="0" fontId="28" fillId="0" borderId="0" xfId="2" applyFont="1" applyFill="1" applyBorder="1" applyAlignment="1">
      <alignment horizontal="centerContinuous" vertical="center"/>
    </xf>
    <xf numFmtId="0" fontId="28" fillId="0" borderId="0" xfId="2" applyFont="1" applyFill="1" applyBorder="1" applyAlignment="1">
      <alignment vertical="center"/>
    </xf>
    <xf numFmtId="0" fontId="29" fillId="0" borderId="0" xfId="2" applyFont="1" applyFill="1" applyBorder="1" applyAlignment="1">
      <alignment horizontal="centerContinuous" vertical="center"/>
    </xf>
    <xf numFmtId="3" fontId="12" fillId="0" borderId="0" xfId="2" applyNumberFormat="1" applyFont="1" applyFill="1" applyBorder="1" applyAlignment="1">
      <alignment horizontal="centerContinuous" vertical="center"/>
    </xf>
    <xf numFmtId="0" fontId="12" fillId="0" borderId="0" xfId="2" applyFont="1" applyFill="1" applyBorder="1" applyAlignment="1">
      <alignment horizontal="centerContinuous" vertical="center"/>
    </xf>
    <xf numFmtId="0" fontId="12" fillId="0" borderId="0" xfId="2" applyFont="1" applyAlignment="1">
      <alignment horizontal="centerContinuous" vertical="center"/>
    </xf>
    <xf numFmtId="0" fontId="30" fillId="0" borderId="0" xfId="2" applyFont="1" applyFill="1" applyBorder="1" applyAlignment="1">
      <alignment horizontal="centerContinuous" vertical="center"/>
    </xf>
    <xf numFmtId="0" fontId="30" fillId="0" borderId="0" xfId="2" applyFont="1" applyFill="1" applyBorder="1" applyAlignment="1">
      <alignment vertical="center"/>
    </xf>
    <xf numFmtId="0" fontId="14" fillId="0" borderId="0" xfId="2" applyFont="1" applyFill="1" applyBorder="1" applyAlignment="1">
      <alignment horizontal="centerContinuous" vertical="center"/>
    </xf>
    <xf numFmtId="3" fontId="4" fillId="0" borderId="0" xfId="2" applyNumberFormat="1" applyFont="1" applyFill="1" applyBorder="1" applyAlignment="1">
      <alignment horizontal="centerContinuous" vertical="center"/>
    </xf>
    <xf numFmtId="0" fontId="4" fillId="0" borderId="0" xfId="2" applyFont="1" applyFill="1" applyBorder="1" applyAlignment="1">
      <alignment horizontal="centerContinuous" vertical="center"/>
    </xf>
    <xf numFmtId="0" fontId="4" fillId="0" borderId="0" xfId="2" applyFont="1" applyAlignment="1">
      <alignment horizontal="centerContinuous" vertical="center"/>
    </xf>
    <xf numFmtId="0" fontId="3" fillId="0" borderId="0" xfId="2" applyFont="1" applyFill="1" applyBorder="1" applyAlignment="1">
      <alignment horizontal="centerContinuous" vertical="center"/>
    </xf>
    <xf numFmtId="0" fontId="31" fillId="9" borderId="1" xfId="2" applyFont="1" applyFill="1" applyBorder="1" applyAlignment="1">
      <alignment horizontal="centerContinuous" vertical="center"/>
    </xf>
    <xf numFmtId="0" fontId="32" fillId="9" borderId="2" xfId="2" applyFont="1" applyFill="1" applyBorder="1" applyAlignment="1">
      <alignment horizontal="centerContinuous" vertical="center"/>
    </xf>
    <xf numFmtId="0" fontId="31" fillId="9" borderId="2" xfId="2" applyFont="1" applyFill="1" applyBorder="1" applyAlignment="1">
      <alignment horizontal="centerContinuous" vertical="center"/>
    </xf>
    <xf numFmtId="0" fontId="3" fillId="10" borderId="2" xfId="2" applyFont="1" applyFill="1" applyBorder="1" applyAlignment="1">
      <alignment vertical="center"/>
    </xf>
    <xf numFmtId="0" fontId="31" fillId="9" borderId="2" xfId="2" applyFont="1" applyFill="1" applyBorder="1" applyAlignment="1">
      <alignment horizontal="centerContinuous" vertical="center" wrapText="1"/>
    </xf>
    <xf numFmtId="0" fontId="31" fillId="9" borderId="3" xfId="2" applyFont="1" applyFill="1" applyBorder="1" applyAlignment="1">
      <alignment horizontal="centerContinuous" vertical="center"/>
    </xf>
    <xf numFmtId="0" fontId="4" fillId="9" borderId="4" xfId="2" applyFont="1" applyFill="1" applyBorder="1" applyAlignment="1">
      <alignment vertical="center"/>
    </xf>
    <xf numFmtId="3" fontId="4" fillId="9" borderId="0" xfId="2" applyNumberFormat="1" applyFont="1" applyFill="1" applyBorder="1" applyAlignment="1">
      <alignment horizontal="left" vertical="center"/>
    </xf>
    <xf numFmtId="0" fontId="4" fillId="9" borderId="31" xfId="2" applyFont="1" applyFill="1" applyBorder="1" applyAlignment="1">
      <alignment horizontal="centerContinuous" vertical="center"/>
    </xf>
    <xf numFmtId="0" fontId="4" fillId="10" borderId="0" xfId="2" applyFont="1" applyFill="1" applyBorder="1"/>
    <xf numFmtId="0" fontId="4" fillId="9" borderId="32" xfId="2" applyFont="1" applyFill="1" applyBorder="1" applyAlignment="1">
      <alignment horizontal="centerContinuous" vertical="center"/>
    </xf>
    <xf numFmtId="0" fontId="4" fillId="0" borderId="0" xfId="2" applyFont="1" applyFill="1" applyBorder="1" applyAlignment="1">
      <alignment vertical="center"/>
    </xf>
    <xf numFmtId="3" fontId="4" fillId="9" borderId="4" xfId="2" applyNumberFormat="1" applyFont="1" applyFill="1" applyBorder="1" applyAlignment="1">
      <alignment vertical="center"/>
    </xf>
    <xf numFmtId="0" fontId="4" fillId="9" borderId="0" xfId="2" applyFont="1" applyFill="1" applyBorder="1" applyAlignment="1">
      <alignment vertical="center"/>
    </xf>
    <xf numFmtId="3" fontId="4" fillId="9" borderId="0" xfId="2" applyNumberFormat="1" applyFont="1" applyFill="1" applyBorder="1" applyAlignment="1">
      <alignment horizontal="right" vertical="center"/>
    </xf>
    <xf numFmtId="3" fontId="15" fillId="9" borderId="19" xfId="2" applyNumberFormat="1" applyFont="1" applyFill="1" applyBorder="1" applyAlignment="1">
      <alignment horizontal="center" vertical="center" wrapText="1"/>
    </xf>
    <xf numFmtId="3" fontId="15" fillId="9" borderId="0" xfId="2" applyNumberFormat="1" applyFont="1" applyFill="1" applyBorder="1" applyAlignment="1">
      <alignment horizontal="center" vertical="center" wrapText="1"/>
    </xf>
    <xf numFmtId="3" fontId="15" fillId="9" borderId="33" xfId="2" applyNumberFormat="1" applyFont="1" applyFill="1" applyBorder="1" applyAlignment="1">
      <alignment horizontal="center" vertical="center" wrapText="1"/>
    </xf>
    <xf numFmtId="3" fontId="15" fillId="9" borderId="5" xfId="2" applyNumberFormat="1" applyFont="1" applyFill="1" applyBorder="1" applyAlignment="1">
      <alignment horizontal="center" vertical="center" wrapText="1"/>
    </xf>
    <xf numFmtId="0" fontId="4" fillId="4" borderId="4" xfId="2" applyFont="1" applyFill="1" applyBorder="1" applyAlignment="1">
      <alignment vertical="center"/>
    </xf>
    <xf numFmtId="3" fontId="4" fillId="4" borderId="0" xfId="2" applyNumberFormat="1" applyFont="1" applyFill="1" applyBorder="1" applyAlignment="1">
      <alignment horizontal="center" vertical="center" wrapText="1"/>
    </xf>
    <xf numFmtId="3" fontId="4" fillId="4" borderId="0" xfId="2" applyNumberFormat="1" applyFont="1" applyFill="1" applyBorder="1" applyAlignment="1">
      <alignment horizontal="right" vertical="center"/>
    </xf>
    <xf numFmtId="3" fontId="33" fillId="4" borderId="19" xfId="2" applyNumberFormat="1" applyFont="1" applyFill="1" applyBorder="1" applyAlignment="1">
      <alignment horizontal="center" vertical="center" wrapText="1"/>
    </xf>
    <xf numFmtId="3" fontId="33" fillId="4" borderId="0" xfId="2" applyNumberFormat="1" applyFont="1" applyFill="1" applyBorder="1" applyAlignment="1">
      <alignment horizontal="center" vertical="center" wrapText="1"/>
    </xf>
    <xf numFmtId="3" fontId="33" fillId="4" borderId="5" xfId="2" applyNumberFormat="1" applyFont="1" applyFill="1" applyBorder="1" applyAlignment="1">
      <alignment horizontal="center" vertical="center" wrapText="1"/>
    </xf>
    <xf numFmtId="0" fontId="16" fillId="4" borderId="4" xfId="2" applyFont="1" applyFill="1" applyBorder="1" applyAlignment="1">
      <alignment vertical="center"/>
    </xf>
    <xf numFmtId="3" fontId="3" fillId="9" borderId="0" xfId="2" applyNumberFormat="1" applyFont="1" applyFill="1" applyBorder="1" applyAlignment="1">
      <alignment vertical="center"/>
    </xf>
    <xf numFmtId="3" fontId="3" fillId="9" borderId="0" xfId="2" applyNumberFormat="1" applyFont="1" applyFill="1" applyBorder="1" applyAlignment="1">
      <alignment horizontal="right" vertical="center"/>
    </xf>
    <xf numFmtId="166" fontId="10" fillId="9" borderId="19" xfId="1" applyNumberFormat="1" applyFont="1" applyFill="1" applyBorder="1" applyAlignment="1">
      <alignment horizontal="right" vertical="center"/>
    </xf>
    <xf numFmtId="166" fontId="10" fillId="9" borderId="0" xfId="1" applyNumberFormat="1" applyFont="1" applyFill="1" applyBorder="1" applyAlignment="1">
      <alignment horizontal="right" vertical="center"/>
    </xf>
    <xf numFmtId="0" fontId="3" fillId="10" borderId="0" xfId="2" applyFont="1" applyFill="1" applyBorder="1"/>
    <xf numFmtId="166" fontId="10" fillId="9" borderId="5" xfId="1" applyNumberFormat="1" applyFont="1" applyFill="1" applyBorder="1" applyAlignment="1">
      <alignment horizontal="right" vertical="center"/>
    </xf>
    <xf numFmtId="0" fontId="34" fillId="4" borderId="4" xfId="2" applyFont="1" applyFill="1" applyBorder="1" applyAlignment="1">
      <alignment vertical="center"/>
    </xf>
    <xf numFmtId="166" fontId="35" fillId="9" borderId="19" xfId="1" applyNumberFormat="1" applyFont="1" applyFill="1" applyBorder="1" applyAlignment="1">
      <alignment horizontal="right" vertical="center"/>
    </xf>
    <xf numFmtId="166" fontId="35" fillId="9" borderId="5" xfId="1" applyNumberFormat="1" applyFont="1" applyFill="1" applyBorder="1" applyAlignment="1">
      <alignment horizontal="right" vertical="center"/>
    </xf>
    <xf numFmtId="0" fontId="34" fillId="4" borderId="6" xfId="2" applyFont="1" applyFill="1" applyBorder="1" applyAlignment="1">
      <alignment vertical="center"/>
    </xf>
    <xf numFmtId="3" fontId="3" fillId="9" borderId="9" xfId="2" applyNumberFormat="1" applyFont="1" applyFill="1" applyBorder="1" applyAlignment="1">
      <alignment vertical="center"/>
    </xf>
    <xf numFmtId="3" fontId="3" fillId="9" borderId="9" xfId="2" applyNumberFormat="1" applyFont="1" applyFill="1" applyBorder="1" applyAlignment="1">
      <alignment horizontal="right" vertical="center"/>
    </xf>
    <xf numFmtId="166" fontId="35" fillId="9" borderId="10" xfId="1" applyNumberFormat="1" applyFont="1" applyFill="1" applyBorder="1" applyAlignment="1">
      <alignment horizontal="right" vertical="center"/>
    </xf>
    <xf numFmtId="0" fontId="3" fillId="10" borderId="9" xfId="2" applyFont="1" applyFill="1" applyBorder="1"/>
    <xf numFmtId="166" fontId="35" fillId="9" borderId="11" xfId="1" applyNumberFormat="1" applyFont="1" applyFill="1" applyBorder="1" applyAlignment="1">
      <alignment horizontal="right" vertical="center"/>
    </xf>
    <xf numFmtId="166" fontId="3" fillId="0" borderId="0" xfId="1" applyNumberFormat="1" applyFont="1" applyFill="1" applyBorder="1" applyAlignment="1">
      <alignment horizontal="center" vertical="center"/>
    </xf>
    <xf numFmtId="166" fontId="18" fillId="0" borderId="0" xfId="1" applyNumberFormat="1" applyFont="1" applyFill="1" applyBorder="1" applyAlignment="1">
      <alignment horizontal="center" vertical="center"/>
    </xf>
    <xf numFmtId="0" fontId="3" fillId="0" borderId="0" xfId="2" applyFont="1"/>
    <xf numFmtId="0" fontId="3" fillId="0" borderId="0" xfId="2" applyFont="1" applyFill="1" applyBorder="1" applyAlignment="1">
      <alignment horizontal="center" vertical="center"/>
    </xf>
    <xf numFmtId="0" fontId="18" fillId="0" borderId="0" xfId="2" applyFont="1" applyFill="1" applyBorder="1" applyAlignment="1">
      <alignment horizontal="center" vertical="center"/>
    </xf>
    <xf numFmtId="3" fontId="0" fillId="0" borderId="0" xfId="0" applyNumberFormat="1"/>
    <xf numFmtId="0" fontId="0" fillId="0" borderId="34" xfId="0" applyBorder="1"/>
    <xf numFmtId="17" fontId="0" fillId="0" borderId="35" xfId="0" applyNumberFormat="1" applyBorder="1" applyAlignment="1">
      <alignment horizontal="center"/>
    </xf>
    <xf numFmtId="0" fontId="0" fillId="0" borderId="36" xfId="0" applyBorder="1"/>
    <xf numFmtId="166" fontId="0" fillId="0" borderId="0" xfId="0" applyNumberFormat="1"/>
    <xf numFmtId="3" fontId="0" fillId="11" borderId="0" xfId="0" applyNumberFormat="1" applyFill="1"/>
    <xf numFmtId="3" fontId="2" fillId="0" borderId="37" xfId="0" applyNumberFormat="1" applyFont="1" applyBorder="1"/>
    <xf numFmtId="3" fontId="2" fillId="0" borderId="38" xfId="0" applyNumberFormat="1" applyFont="1" applyBorder="1" applyAlignment="1">
      <alignment horizontal="center"/>
    </xf>
    <xf numFmtId="166" fontId="0" fillId="0" borderId="39" xfId="0" applyNumberFormat="1" applyBorder="1" applyAlignment="1">
      <alignment horizontal="center"/>
    </xf>
    <xf numFmtId="3" fontId="0" fillId="0" borderId="40" xfId="0" applyNumberFormat="1" applyBorder="1"/>
    <xf numFmtId="3" fontId="0" fillId="0" borderId="41" xfId="0" applyNumberFormat="1" applyBorder="1" applyAlignment="1">
      <alignment horizontal="center"/>
    </xf>
    <xf numFmtId="166" fontId="0" fillId="0" borderId="42" xfId="0" applyNumberFormat="1" applyBorder="1" applyAlignment="1">
      <alignment horizontal="center"/>
    </xf>
    <xf numFmtId="3" fontId="0" fillId="0" borderId="43" xfId="0" applyNumberFormat="1" applyBorder="1"/>
    <xf numFmtId="3" fontId="0" fillId="0" borderId="44" xfId="0" applyNumberFormat="1" applyBorder="1" applyAlignment="1">
      <alignment horizontal="center"/>
    </xf>
    <xf numFmtId="166" fontId="0" fillId="0" borderId="45" xfId="0" applyNumberFormat="1" applyBorder="1" applyAlignment="1">
      <alignment horizontal="center"/>
    </xf>
    <xf numFmtId="0" fontId="1" fillId="0" borderId="0" xfId="0" applyFont="1"/>
    <xf numFmtId="3" fontId="1" fillId="0" borderId="0" xfId="0" applyNumberFormat="1" applyFont="1"/>
    <xf numFmtId="166" fontId="1" fillId="0" borderId="0" xfId="0" applyNumberFormat="1" applyFont="1"/>
    <xf numFmtId="0" fontId="0" fillId="0" borderId="0" xfId="0" applyAlignment="1">
      <alignment horizontal="right"/>
    </xf>
    <xf numFmtId="164" fontId="15" fillId="2" borderId="1" xfId="2" applyNumberFormat="1" applyFont="1" applyFill="1" applyBorder="1" applyAlignment="1">
      <alignment vertical="center"/>
    </xf>
    <xf numFmtId="164" fontId="15" fillId="2" borderId="2" xfId="2" applyNumberFormat="1" applyFont="1" applyFill="1" applyBorder="1" applyAlignment="1">
      <alignment vertical="center"/>
    </xf>
    <xf numFmtId="0" fontId="37" fillId="8" borderId="0" xfId="5" applyFont="1" applyFill="1" applyAlignment="1">
      <alignment horizontal="left" vertical="top" wrapText="1"/>
    </xf>
    <xf numFmtId="0" fontId="37" fillId="8" borderId="0" xfId="5" applyFont="1" applyFill="1"/>
    <xf numFmtId="0" fontId="38" fillId="8" borderId="0" xfId="5" applyFont="1" applyFill="1"/>
    <xf numFmtId="0" fontId="39" fillId="8" borderId="0" xfId="5" applyFont="1" applyFill="1"/>
    <xf numFmtId="0" fontId="40" fillId="8" borderId="46" xfId="5" applyFont="1" applyFill="1" applyBorder="1" applyAlignment="1">
      <alignment vertical="center" wrapText="1"/>
    </xf>
    <xf numFmtId="0" fontId="40" fillId="8" borderId="49" xfId="5" applyFont="1" applyFill="1" applyBorder="1" applyAlignment="1">
      <alignment horizontal="center" vertical="center" wrapText="1"/>
    </xf>
    <xf numFmtId="0" fontId="40" fillId="8" borderId="50" xfId="5" applyFont="1" applyFill="1" applyBorder="1" applyAlignment="1">
      <alignment horizontal="left" vertical="center"/>
    </xf>
    <xf numFmtId="0" fontId="40" fillId="8" borderId="51" xfId="5" applyFont="1" applyFill="1" applyBorder="1" applyAlignment="1">
      <alignment vertical="center" wrapText="1"/>
    </xf>
    <xf numFmtId="0" fontId="40" fillId="8" borderId="51" xfId="5" applyFont="1" applyFill="1" applyBorder="1" applyAlignment="1">
      <alignment wrapText="1"/>
    </xf>
    <xf numFmtId="0" fontId="40" fillId="8" borderId="54" xfId="5" applyFont="1" applyFill="1" applyBorder="1" applyAlignment="1">
      <alignment vertical="center" wrapText="1"/>
    </xf>
    <xf numFmtId="0" fontId="40" fillId="8" borderId="55" xfId="5" applyFont="1" applyFill="1" applyBorder="1" applyAlignment="1">
      <alignment horizontal="center" vertical="center" wrapText="1"/>
    </xf>
    <xf numFmtId="0" fontId="40" fillId="8" borderId="55" xfId="5" applyFont="1" applyFill="1" applyBorder="1" applyAlignment="1">
      <alignment vertical="center"/>
    </xf>
    <xf numFmtId="0" fontId="40" fillId="8" borderId="47" xfId="5" applyFont="1" applyFill="1" applyBorder="1" applyAlignment="1">
      <alignment vertical="center" wrapText="1"/>
    </xf>
    <xf numFmtId="0" fontId="38" fillId="8" borderId="48" xfId="5" applyFont="1" applyFill="1" applyBorder="1" applyAlignment="1">
      <alignment vertical="center"/>
    </xf>
    <xf numFmtId="0" fontId="42" fillId="8" borderId="0" xfId="5" applyFont="1" applyFill="1" applyAlignment="1">
      <alignment vertical="center"/>
    </xf>
    <xf numFmtId="0" fontId="38" fillId="8" borderId="0" xfId="5" applyFont="1" applyFill="1" applyAlignment="1">
      <alignment vertical="center"/>
    </xf>
    <xf numFmtId="0" fontId="39" fillId="8" borderId="0" xfId="5" applyFont="1" applyFill="1" applyAlignment="1">
      <alignment vertical="center"/>
    </xf>
    <xf numFmtId="0" fontId="43" fillId="8" borderId="47" xfId="5" applyFont="1" applyFill="1" applyBorder="1" applyAlignment="1">
      <alignment horizontal="left" vertical="center" wrapText="1" indent="1"/>
    </xf>
    <xf numFmtId="0" fontId="44" fillId="8" borderId="0" xfId="5" applyFont="1" applyFill="1"/>
    <xf numFmtId="0" fontId="40" fillId="8" borderId="1" xfId="5" applyFont="1" applyFill="1" applyBorder="1" applyAlignment="1">
      <alignment horizontal="right" vertical="center"/>
    </xf>
    <xf numFmtId="0" fontId="45" fillId="0" borderId="2" xfId="9" applyFont="1" applyBorder="1" applyAlignment="1" applyProtection="1">
      <alignment horizontal="left"/>
    </xf>
    <xf numFmtId="0" fontId="41" fillId="8" borderId="2" xfId="9" applyFont="1" applyFill="1" applyBorder="1" applyAlignment="1" applyProtection="1">
      <alignment horizontal="left" wrapText="1"/>
    </xf>
    <xf numFmtId="0" fontId="41" fillId="8" borderId="2" xfId="9" applyFont="1" applyFill="1" applyBorder="1" applyAlignment="1" applyProtection="1">
      <alignment horizontal="left"/>
    </xf>
    <xf numFmtId="0" fontId="41" fillId="8" borderId="2" xfId="9" applyFont="1" applyFill="1" applyBorder="1" applyAlignment="1" applyProtection="1"/>
    <xf numFmtId="0" fontId="38" fillId="8" borderId="3" xfId="5" applyFont="1" applyFill="1" applyBorder="1"/>
    <xf numFmtId="0" fontId="40" fillId="8" borderId="0" xfId="5" applyFont="1" applyFill="1" applyBorder="1" applyAlignment="1">
      <alignment horizontal="left" wrapText="1"/>
    </xf>
    <xf numFmtId="0" fontId="47" fillId="0" borderId="0" xfId="0" applyFont="1" applyBorder="1" applyAlignment="1">
      <alignment horizontal="left"/>
    </xf>
    <xf numFmtId="0" fontId="40" fillId="8" borderId="0" xfId="0" applyFont="1" applyFill="1" applyBorder="1" applyAlignment="1">
      <alignment horizontal="left" vertical="center" wrapText="1"/>
    </xf>
    <xf numFmtId="0" fontId="38" fillId="8" borderId="52" xfId="5" applyFont="1" applyFill="1" applyBorder="1"/>
    <xf numFmtId="0" fontId="38" fillId="8" borderId="48" xfId="5" applyFont="1" applyFill="1" applyBorder="1"/>
    <xf numFmtId="0" fontId="42" fillId="8" borderId="0" xfId="5" applyFont="1" applyFill="1"/>
    <xf numFmtId="0" fontId="42" fillId="8" borderId="0" xfId="5" applyFont="1" applyFill="1" applyAlignment="1">
      <alignment horizontal="left" indent="4"/>
    </xf>
    <xf numFmtId="0" fontId="39" fillId="8" borderId="0" xfId="2" applyFont="1" applyFill="1"/>
    <xf numFmtId="0" fontId="37" fillId="8" borderId="0" xfId="5" applyFont="1" applyFill="1" applyAlignment="1">
      <alignment horizontal="centerContinuous" vertical="top" wrapText="1"/>
    </xf>
    <xf numFmtId="0" fontId="37" fillId="8" borderId="0" xfId="5" applyFont="1" applyFill="1" applyAlignment="1">
      <alignment horizontal="centerContinuous" wrapText="1"/>
    </xf>
    <xf numFmtId="0" fontId="38" fillId="8" borderId="0" xfId="5" applyFont="1" applyFill="1" applyAlignment="1">
      <alignment horizontal="centerContinuous" wrapText="1"/>
    </xf>
    <xf numFmtId="3" fontId="6" fillId="0" borderId="0" xfId="2" applyNumberFormat="1" applyFont="1" applyBorder="1" applyAlignment="1">
      <alignment horizontal="center" vertical="center"/>
    </xf>
    <xf numFmtId="3" fontId="30" fillId="0" borderId="0" xfId="2" applyNumberFormat="1" applyFont="1" applyBorder="1" applyAlignment="1">
      <alignment horizontal="center" vertical="center"/>
    </xf>
    <xf numFmtId="3" fontId="56" fillId="0" borderId="0" xfId="2" applyNumberFormat="1" applyFont="1" applyBorder="1" applyAlignment="1">
      <alignment horizontal="center" vertical="center"/>
    </xf>
    <xf numFmtId="3" fontId="4" fillId="0" borderId="19" xfId="2" applyNumberFormat="1" applyFont="1" applyFill="1" applyBorder="1" applyAlignment="1">
      <alignment horizontal="center" vertical="center"/>
    </xf>
    <xf numFmtId="3" fontId="4" fillId="0" borderId="24" xfId="2" applyNumberFormat="1" applyFont="1" applyFill="1" applyBorder="1" applyAlignment="1">
      <alignment vertical="center"/>
    </xf>
    <xf numFmtId="0" fontId="6" fillId="0" borderId="0" xfId="2" applyFont="1"/>
    <xf numFmtId="3" fontId="6" fillId="0" borderId="0" xfId="2" applyNumberFormat="1" applyFont="1" applyFill="1" applyBorder="1" applyAlignment="1">
      <alignment vertical="center"/>
    </xf>
    <xf numFmtId="3" fontId="6" fillId="0" borderId="0" xfId="2" applyNumberFormat="1" applyFont="1"/>
    <xf numFmtId="3" fontId="11" fillId="0" borderId="0" xfId="2" applyNumberFormat="1" applyFont="1" applyFill="1" applyBorder="1" applyAlignment="1">
      <alignment vertical="center"/>
    </xf>
    <xf numFmtId="3" fontId="50" fillId="2" borderId="24" xfId="2" applyNumberFormat="1" applyFont="1" applyFill="1" applyBorder="1" applyAlignment="1">
      <alignment horizontal="center" vertical="center"/>
    </xf>
    <xf numFmtId="3" fontId="51" fillId="0" borderId="21" xfId="2" applyNumberFormat="1" applyFont="1" applyFill="1" applyBorder="1" applyAlignment="1">
      <alignment horizontal="center" vertical="center"/>
    </xf>
    <xf numFmtId="3" fontId="51" fillId="0" borderId="21" xfId="2" applyNumberFormat="1" applyFont="1" applyFill="1" applyBorder="1" applyAlignment="1">
      <alignment vertical="center"/>
    </xf>
    <xf numFmtId="3" fontId="50" fillId="13" borderId="21" xfId="2" applyNumberFormat="1" applyFont="1" applyFill="1" applyBorder="1" applyAlignment="1">
      <alignment horizontal="center" vertical="center"/>
    </xf>
    <xf numFmtId="3" fontId="50" fillId="0" borderId="21" xfId="2" applyNumberFormat="1" applyFont="1" applyFill="1" applyBorder="1" applyAlignment="1">
      <alignment horizontal="center" vertical="center"/>
    </xf>
    <xf numFmtId="3" fontId="50" fillId="0" borderId="21" xfId="2" applyNumberFormat="1" applyFont="1" applyFill="1" applyBorder="1" applyAlignment="1">
      <alignment vertical="center"/>
    </xf>
    <xf numFmtId="3" fontId="50" fillId="3" borderId="21" xfId="2" applyNumberFormat="1" applyFont="1" applyFill="1" applyBorder="1" applyAlignment="1">
      <alignment horizontal="center" vertical="center"/>
    </xf>
    <xf numFmtId="171" fontId="52" fillId="0" borderId="21" xfId="2" applyNumberFormat="1" applyFont="1" applyBorder="1" applyAlignment="1">
      <alignment horizontal="center" vertical="center"/>
    </xf>
    <xf numFmtId="3" fontId="52" fillId="0" borderId="21" xfId="2" applyNumberFormat="1" applyFont="1" applyBorder="1" applyAlignment="1">
      <alignment horizontal="center" vertical="center"/>
    </xf>
    <xf numFmtId="3" fontId="50" fillId="2" borderId="21" xfId="2" applyNumberFormat="1" applyFont="1" applyFill="1" applyBorder="1" applyAlignment="1">
      <alignment horizontal="center" vertical="center"/>
    </xf>
    <xf numFmtId="3" fontId="50" fillId="2" borderId="21" xfId="2" applyNumberFormat="1" applyFont="1" applyFill="1" applyBorder="1" applyAlignment="1">
      <alignment vertical="center"/>
    </xf>
    <xf numFmtId="3" fontId="51" fillId="0" borderId="21" xfId="2" applyNumberFormat="1" applyFont="1" applyBorder="1" applyAlignment="1">
      <alignment horizontal="center" vertical="center"/>
    </xf>
    <xf numFmtId="3" fontId="6" fillId="0" borderId="21" xfId="2" applyNumberFormat="1" applyFont="1" applyFill="1" applyBorder="1" applyAlignment="1">
      <alignment horizontal="center"/>
    </xf>
    <xf numFmtId="3" fontId="53" fillId="0" borderId="21" xfId="2" applyNumberFormat="1" applyFont="1" applyBorder="1" applyAlignment="1">
      <alignment horizontal="center" vertical="center"/>
    </xf>
    <xf numFmtId="3" fontId="6" fillId="0" borderId="21" xfId="2" applyNumberFormat="1" applyFont="1" applyBorder="1" applyAlignment="1">
      <alignment vertical="center"/>
    </xf>
    <xf numFmtId="3" fontId="54" fillId="0" borderId="21" xfId="2" applyNumberFormat="1" applyFont="1" applyFill="1" applyBorder="1" applyAlignment="1">
      <alignment horizontal="center"/>
    </xf>
    <xf numFmtId="3" fontId="54" fillId="0" borderId="21" xfId="2" applyNumberFormat="1" applyFont="1" applyFill="1" applyBorder="1" applyAlignment="1">
      <alignment vertical="center"/>
    </xf>
    <xf numFmtId="3" fontId="36" fillId="0" borderId="21" xfId="2" applyNumberFormat="1" applyFont="1" applyFill="1" applyBorder="1" applyAlignment="1">
      <alignment vertical="center"/>
    </xf>
    <xf numFmtId="3" fontId="36" fillId="0" borderId="21" xfId="2" applyNumberFormat="1" applyFont="1" applyBorder="1" applyAlignment="1">
      <alignment vertical="center"/>
    </xf>
    <xf numFmtId="3" fontId="55" fillId="0" borderId="21" xfId="2" applyNumberFormat="1" applyFont="1" applyFill="1" applyBorder="1" applyAlignment="1">
      <alignment vertical="center"/>
    </xf>
    <xf numFmtId="3" fontId="11" fillId="2" borderId="21" xfId="2" applyNumberFormat="1" applyFont="1" applyFill="1" applyBorder="1" applyAlignment="1">
      <alignment horizontal="center" vertical="center"/>
    </xf>
    <xf numFmtId="3" fontId="51" fillId="0" borderId="21" xfId="2" applyNumberFormat="1" applyFont="1" applyFill="1" applyBorder="1" applyAlignment="1">
      <alignment horizontal="left" vertical="center"/>
    </xf>
    <xf numFmtId="3" fontId="50" fillId="2" borderId="55" xfId="2" applyNumberFormat="1" applyFont="1" applyFill="1" applyBorder="1" applyAlignment="1">
      <alignment horizontal="center" vertical="center"/>
    </xf>
    <xf numFmtId="3" fontId="50" fillId="2" borderId="55" xfId="2" applyNumberFormat="1" applyFont="1" applyFill="1" applyBorder="1" applyAlignment="1">
      <alignment vertical="center"/>
    </xf>
    <xf numFmtId="3" fontId="57" fillId="0" borderId="0" xfId="2" applyNumberFormat="1" applyFont="1" applyFill="1" applyBorder="1" applyAlignment="1">
      <alignment vertical="center"/>
    </xf>
    <xf numFmtId="3" fontId="58" fillId="14" borderId="0" xfId="2" applyNumberFormat="1" applyFont="1" applyFill="1" applyBorder="1" applyAlignment="1">
      <alignment horizontal="center" vertical="center" wrapText="1"/>
    </xf>
    <xf numFmtId="3" fontId="59" fillId="14" borderId="0" xfId="2" applyNumberFormat="1" applyFont="1" applyFill="1" applyBorder="1" applyAlignment="1">
      <alignment vertical="center"/>
    </xf>
    <xf numFmtId="0" fontId="7" fillId="2" borderId="4" xfId="2" applyFont="1" applyFill="1" applyBorder="1" applyAlignment="1">
      <alignment horizontal="center" vertical="center"/>
    </xf>
    <xf numFmtId="0" fontId="7" fillId="2" borderId="0" xfId="2" applyFont="1" applyFill="1" applyBorder="1" applyAlignment="1">
      <alignment horizontal="center" vertical="center"/>
    </xf>
    <xf numFmtId="49" fontId="5" fillId="2" borderId="0" xfId="2" applyNumberFormat="1" applyFont="1" applyFill="1" applyBorder="1" applyAlignment="1">
      <alignment horizontal="center" vertical="center" wrapText="1"/>
    </xf>
    <xf numFmtId="0" fontId="4" fillId="2" borderId="0" xfId="2" applyFont="1" applyFill="1" applyBorder="1" applyAlignment="1">
      <alignment horizontal="center" vertical="center"/>
    </xf>
    <xf numFmtId="0" fontId="4" fillId="2" borderId="5" xfId="2" applyFont="1" applyFill="1" applyBorder="1" applyAlignment="1">
      <alignment horizontal="center" vertical="center"/>
    </xf>
    <xf numFmtId="164" fontId="5" fillId="2" borderId="2" xfId="2" applyNumberFormat="1" applyFont="1" applyFill="1" applyBorder="1" applyAlignment="1">
      <alignment horizontal="center" vertical="center"/>
    </xf>
    <xf numFmtId="0" fontId="4" fillId="2" borderId="4" xfId="2" applyFont="1" applyFill="1" applyBorder="1" applyAlignment="1">
      <alignment horizontal="center" vertical="center"/>
    </xf>
    <xf numFmtId="164" fontId="15" fillId="2" borderId="2" xfId="2" applyNumberFormat="1" applyFont="1" applyFill="1" applyBorder="1" applyAlignment="1">
      <alignment horizontal="center" vertical="center"/>
    </xf>
    <xf numFmtId="164" fontId="15" fillId="2" borderId="3" xfId="2" applyNumberFormat="1" applyFont="1" applyFill="1" applyBorder="1" applyAlignment="1">
      <alignment horizontal="center" vertical="center"/>
    </xf>
    <xf numFmtId="49" fontId="15" fillId="2" borderId="0" xfId="2" applyNumberFormat="1" applyFont="1" applyFill="1" applyBorder="1" applyAlignment="1">
      <alignment horizontal="center" vertical="center" wrapText="1"/>
    </xf>
    <xf numFmtId="49" fontId="15" fillId="2" borderId="5" xfId="2" applyNumberFormat="1" applyFont="1" applyFill="1" applyBorder="1" applyAlignment="1">
      <alignment horizontal="center" vertical="center" wrapText="1"/>
    </xf>
    <xf numFmtId="0" fontId="4" fillId="10" borderId="0" xfId="2" applyFont="1" applyFill="1" applyBorder="1" applyAlignment="1">
      <alignment horizontal="center" vertical="center"/>
    </xf>
    <xf numFmtId="0" fontId="4" fillId="10" borderId="19" xfId="2" applyFont="1" applyFill="1" applyBorder="1" applyAlignment="1">
      <alignment horizontal="center" vertical="center"/>
    </xf>
    <xf numFmtId="0" fontId="48" fillId="0" borderId="47" xfId="0" applyFont="1" applyBorder="1" applyAlignment="1">
      <alignment horizontal="left" wrapText="1"/>
    </xf>
    <xf numFmtId="0" fontId="48" fillId="0" borderId="52" xfId="0" applyFont="1" applyBorder="1" applyAlignment="1">
      <alignment horizontal="left" wrapText="1"/>
    </xf>
    <xf numFmtId="0" fontId="48" fillId="0" borderId="48" xfId="0" applyFont="1" applyBorder="1" applyAlignment="1">
      <alignment horizontal="left" wrapText="1"/>
    </xf>
    <xf numFmtId="0" fontId="40" fillId="8" borderId="47" xfId="5" applyFont="1" applyFill="1" applyBorder="1" applyAlignment="1">
      <alignment horizontal="left" vertical="center"/>
    </xf>
    <xf numFmtId="0" fontId="40" fillId="8" borderId="48" xfId="5" applyFont="1" applyFill="1" applyBorder="1" applyAlignment="1">
      <alignment horizontal="left" vertical="center"/>
    </xf>
    <xf numFmtId="0" fontId="40" fillId="8" borderId="52" xfId="5" applyFont="1" applyFill="1" applyBorder="1" applyAlignment="1">
      <alignment horizontal="left" vertical="center"/>
    </xf>
    <xf numFmtId="0" fontId="40" fillId="8" borderId="53" xfId="5" applyFont="1" applyFill="1" applyBorder="1" applyAlignment="1">
      <alignment horizontal="left" vertical="center" wrapText="1"/>
    </xf>
    <xf numFmtId="0" fontId="40" fillId="8" borderId="52" xfId="5" applyFont="1" applyFill="1" applyBorder="1" applyAlignment="1">
      <alignment horizontal="left" vertical="center" wrapText="1"/>
    </xf>
    <xf numFmtId="0" fontId="40" fillId="8" borderId="1" xfId="5" applyFont="1" applyFill="1" applyBorder="1" applyAlignment="1">
      <alignment horizontal="left" vertical="center" wrapText="1"/>
    </xf>
    <xf numFmtId="0" fontId="40" fillId="8" borderId="3" xfId="5" applyFont="1" applyFill="1" applyBorder="1" applyAlignment="1">
      <alignment horizontal="left" vertical="center"/>
    </xf>
    <xf numFmtId="0" fontId="41" fillId="0" borderId="52" xfId="9" applyBorder="1" applyAlignment="1" applyProtection="1"/>
    <xf numFmtId="0" fontId="0" fillId="0" borderId="52" xfId="0" applyBorder="1"/>
    <xf numFmtId="170" fontId="40" fillId="12" borderId="47" xfId="5" applyNumberFormat="1" applyFont="1" applyFill="1" applyBorder="1" applyAlignment="1">
      <alignment horizontal="left" vertical="center" wrapText="1"/>
    </xf>
    <xf numFmtId="170" fontId="40" fillId="12" borderId="52" xfId="5" applyNumberFormat="1" applyFont="1" applyFill="1" applyBorder="1" applyAlignment="1">
      <alignment horizontal="left" vertical="center" wrapText="1"/>
    </xf>
    <xf numFmtId="170" fontId="40" fillId="12" borderId="48" xfId="5" applyNumberFormat="1" applyFont="1" applyFill="1" applyBorder="1" applyAlignment="1">
      <alignment horizontal="left" vertical="center" wrapText="1"/>
    </xf>
    <xf numFmtId="0" fontId="40" fillId="0" borderId="47" xfId="5" applyFont="1" applyFill="1" applyBorder="1" applyAlignment="1">
      <alignment horizontal="left" vertical="center" wrapText="1"/>
    </xf>
    <xf numFmtId="0" fontId="40" fillId="0" borderId="52" xfId="5" applyFont="1" applyFill="1" applyBorder="1" applyAlignment="1">
      <alignment horizontal="left" vertical="center" wrapText="1"/>
    </xf>
    <xf numFmtId="0" fontId="40" fillId="0" borderId="48" xfId="5" applyFont="1" applyFill="1" applyBorder="1" applyAlignment="1">
      <alignment horizontal="left" vertical="center" wrapText="1"/>
    </xf>
    <xf numFmtId="0" fontId="40" fillId="8" borderId="6" xfId="5" applyFont="1" applyFill="1" applyBorder="1" applyAlignment="1">
      <alignment horizontal="left" wrapText="1"/>
    </xf>
    <xf numFmtId="0" fontId="47" fillId="0" borderId="9" xfId="0" applyFont="1" applyBorder="1" applyAlignment="1">
      <alignment horizontal="left"/>
    </xf>
    <xf numFmtId="0" fontId="47" fillId="0" borderId="11" xfId="0" applyFont="1" applyBorder="1" applyAlignment="1">
      <alignment horizontal="left"/>
    </xf>
    <xf numFmtId="0" fontId="40" fillId="8" borderId="47" xfId="0" applyFont="1" applyFill="1" applyBorder="1" applyAlignment="1">
      <alignment horizontal="left" vertical="center" wrapText="1"/>
    </xf>
    <xf numFmtId="0" fontId="40" fillId="8" borderId="52" xfId="0" applyFont="1" applyFill="1" applyBorder="1" applyAlignment="1">
      <alignment horizontal="left" vertical="center" wrapText="1"/>
    </xf>
    <xf numFmtId="0" fontId="40" fillId="8" borderId="48" xfId="0" applyFont="1" applyFill="1" applyBorder="1" applyAlignment="1">
      <alignment horizontal="left" vertical="center" wrapText="1"/>
    </xf>
    <xf numFmtId="0" fontId="40" fillId="8" borderId="47" xfId="5" applyFont="1" applyFill="1" applyBorder="1" applyAlignment="1">
      <alignment horizontal="left" vertical="center" wrapText="1"/>
    </xf>
    <xf numFmtId="0" fontId="42" fillId="8" borderId="1" xfId="5" applyFont="1" applyFill="1" applyBorder="1" applyAlignment="1">
      <alignment horizontal="left" wrapText="1"/>
    </xf>
    <xf numFmtId="0" fontId="39" fillId="8" borderId="2" xfId="5" applyFont="1" applyFill="1" applyBorder="1" applyAlignment="1">
      <alignment horizontal="left" wrapText="1"/>
    </xf>
    <xf numFmtId="0" fontId="39" fillId="8" borderId="3" xfId="5" applyFont="1" applyFill="1" applyBorder="1" applyAlignment="1">
      <alignment horizontal="left" wrapText="1"/>
    </xf>
    <xf numFmtId="0" fontId="39" fillId="8" borderId="6" xfId="5" applyFont="1" applyFill="1" applyBorder="1" applyAlignment="1">
      <alignment horizontal="left" wrapText="1"/>
    </xf>
    <xf numFmtId="0" fontId="39" fillId="8" borderId="9" xfId="5" applyFont="1" applyFill="1" applyBorder="1" applyAlignment="1">
      <alignment horizontal="left" wrapText="1"/>
    </xf>
    <xf numFmtId="0" fontId="39" fillId="8" borderId="11" xfId="5" applyFont="1" applyFill="1" applyBorder="1" applyAlignment="1">
      <alignment horizontal="left" wrapText="1"/>
    </xf>
  </cellXfs>
  <cellStyles count="11">
    <cellStyle name="Hyperlink" xfId="9" builtinId="8"/>
    <cellStyle name="Normal" xfId="0" builtinId="0"/>
    <cellStyle name="Normal 2" xfId="2"/>
    <cellStyle name="Normal 3" xfId="3"/>
    <cellStyle name="Normal 4" xfId="4"/>
    <cellStyle name="Normal 5" xfId="5"/>
    <cellStyle name="Normal 6" xfId="6"/>
    <cellStyle name="Normal 6 2" xfId="7"/>
    <cellStyle name="Normal 7" xfId="8"/>
    <cellStyle name="Normal 8" xfId="1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b="1" i="0" u="none" strike="noStrike" kern="1200" baseline="0">
                <a:solidFill>
                  <a:sysClr val="windowText" lastClr="000000"/>
                </a:solidFill>
                <a:latin typeface="+mn-lt"/>
                <a:ea typeface="+mn-ea"/>
                <a:cs typeface="+mn-cs"/>
              </a:rPr>
              <a:t>REGISTRATIONS OCTOBER  </a:t>
            </a:r>
            <a:r>
              <a:rPr lang="en-US" sz="1600"/>
              <a:t>2016 VS 2015</a:t>
            </a:r>
          </a:p>
        </c:rich>
      </c:tx>
      <c:overlay val="0"/>
    </c:title>
    <c:autoTitleDeleted val="0"/>
    <c:plotArea>
      <c:layout/>
      <c:barChart>
        <c:barDir val="col"/>
        <c:grouping val="clustered"/>
        <c:varyColors val="0"/>
        <c:ser>
          <c:idx val="0"/>
          <c:order val="0"/>
          <c:tx>
            <c:strRef>
              <c:f>'GRAPHS OCTOBER 2016'!$F$3</c:f>
              <c:strCache>
                <c:ptCount val="1"/>
                <c:pt idx="0">
                  <c:v>NON RESIDENTS</c:v>
                </c:pt>
              </c:strCache>
            </c:strRef>
          </c:tx>
          <c:spPr>
            <a:scene3d>
              <a:camera prst="orthographicFront"/>
              <a:lightRig rig="threePt" dir="t"/>
            </a:scene3d>
            <a:sp3d>
              <a:bevelT/>
            </a:sp3d>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'GRAPHS OCTOBER 2016'!$G$2:$H$2</c:f>
              <c:strCache>
                <c:ptCount val="2"/>
                <c:pt idx="0">
                  <c:v>2016</c:v>
                </c:pt>
                <c:pt idx="1">
                  <c:v>2015R</c:v>
                </c:pt>
              </c:strCache>
            </c:strRef>
          </c:cat>
          <c:val>
            <c:numRef>
              <c:f>'GRAPHS OCTOBER 2016'!$G$3:$H$3</c:f>
              <c:numCache>
                <c:formatCode>#,##0</c:formatCode>
                <c:ptCount val="2"/>
                <c:pt idx="0">
                  <c:v>104474</c:v>
                </c:pt>
                <c:pt idx="1">
                  <c:v>122179</c:v>
                </c:pt>
              </c:numCache>
            </c:numRef>
          </c:val>
          <c:extLst xmlns:c16r2="http://schemas.microsoft.com/office/drawing/2015/06/chart">
            <c:ext xmlns:c16="http://schemas.microsoft.com/office/drawing/2014/chart" uri="{C3380CC4-5D6E-409C-BE32-E72D297353CC}">
              <c16:uniqueId val="{00000000-911D-4DDD-BF4D-18C5D713FA65}"/>
            </c:ext>
          </c:extLst>
        </c:ser>
        <c:ser>
          <c:idx val="1"/>
          <c:order val="1"/>
          <c:tx>
            <c:strRef>
              <c:f>'GRAPHS OCTOBER 2016'!$F$4</c:f>
              <c:strCache>
                <c:ptCount val="1"/>
                <c:pt idx="0">
                  <c:v>RESIDENTS</c:v>
                </c:pt>
              </c:strCache>
            </c:strRef>
          </c:tx>
          <c:spPr>
            <a:solidFill>
              <a:schemeClr val="accent2"/>
            </a:solidFill>
            <a:scene3d>
              <a:camera prst="orthographicFront"/>
              <a:lightRig rig="threePt" dir="t"/>
            </a:scene3d>
            <a:sp3d>
              <a:bevelT/>
            </a:sp3d>
          </c:spPr>
          <c:invertIfNegative val="0"/>
          <c:dLbls>
            <c:dLbl>
              <c:idx val="0"/>
              <c:layout>
                <c:manualLayout>
                  <c:x val="2.2222222222222223E-2"/>
                  <c:y val="0"/>
                </c:manualLayout>
              </c:layout>
              <c:showLegendKey val="0"/>
              <c:showVal val="1"/>
              <c:showCatName val="0"/>
              <c:showSerName val="0"/>
              <c:showPercent val="0"/>
              <c:showBubbleSize val="0"/>
              <c:extLst>
                <c:ext xmlns:c15="http://schemas.microsoft.com/office/drawing/2012/chart" uri="{CE6537A1-D6FC-4f65-9D91-7224C49458BB}"/>
              </c:extLst>
            </c:dLbl>
            <c:dLbl>
              <c:idx val="1"/>
              <c:layout>
                <c:manualLayout>
                  <c:x val="2.2222222222222223E-2"/>
                  <c:y val="0"/>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'GRAPHS OCTOBER 2016'!$G$2:$H$2</c:f>
              <c:strCache>
                <c:ptCount val="2"/>
                <c:pt idx="0">
                  <c:v>2016</c:v>
                </c:pt>
                <c:pt idx="1">
                  <c:v>2015R</c:v>
                </c:pt>
              </c:strCache>
            </c:strRef>
          </c:cat>
          <c:val>
            <c:numRef>
              <c:f>'GRAPHS OCTOBER 2016'!$G$4:$H$4</c:f>
              <c:numCache>
                <c:formatCode>#,##0</c:formatCode>
                <c:ptCount val="2"/>
                <c:pt idx="0">
                  <c:v>64311</c:v>
                </c:pt>
                <c:pt idx="1">
                  <c:v>63890</c:v>
                </c:pt>
              </c:numCache>
            </c:numRef>
          </c:val>
          <c:extLst xmlns:c16r2="http://schemas.microsoft.com/office/drawing/2015/06/chart">
            <c:ext xmlns:c16="http://schemas.microsoft.com/office/drawing/2014/chart" uri="{C3380CC4-5D6E-409C-BE32-E72D297353CC}">
              <c16:uniqueId val="{00000001-911D-4DDD-BF4D-18C5D713FA65}"/>
            </c:ext>
          </c:extLst>
        </c:ser>
        <c:dLbls>
          <c:showLegendKey val="0"/>
          <c:showVal val="0"/>
          <c:showCatName val="0"/>
          <c:showSerName val="0"/>
          <c:showPercent val="0"/>
          <c:showBubbleSize val="0"/>
        </c:dLbls>
        <c:gapWidth val="150"/>
        <c:axId val="235166080"/>
        <c:axId val="235166640"/>
      </c:barChart>
      <c:catAx>
        <c:axId val="235166080"/>
        <c:scaling>
          <c:orientation val="minMax"/>
        </c:scaling>
        <c:delete val="0"/>
        <c:axPos val="b"/>
        <c:numFmt formatCode="General" sourceLinked="0"/>
        <c:majorTickMark val="none"/>
        <c:minorTickMark val="none"/>
        <c:tickLblPos val="nextTo"/>
        <c:crossAx val="235166640"/>
        <c:crosses val="autoZero"/>
        <c:auto val="1"/>
        <c:lblAlgn val="ctr"/>
        <c:lblOffset val="100"/>
        <c:noMultiLvlLbl val="0"/>
      </c:catAx>
      <c:valAx>
        <c:axId val="235166640"/>
        <c:scaling>
          <c:orientation val="minMax"/>
          <c:max val="200000"/>
        </c:scaling>
        <c:delete val="0"/>
        <c:axPos val="l"/>
        <c:majorGridlines>
          <c:spPr>
            <a:ln>
              <a:noFill/>
            </a:ln>
          </c:spPr>
        </c:majorGridlines>
        <c:numFmt formatCode="#,##0" sourceLinked="1"/>
        <c:majorTickMark val="none"/>
        <c:minorTickMark val="none"/>
        <c:tickLblPos val="nextTo"/>
        <c:crossAx val="235166080"/>
        <c:crosses val="autoZero"/>
        <c:crossBetween val="between"/>
      </c:valAx>
    </c:plotArea>
    <c:legend>
      <c:legendPos val="r"/>
      <c:overlay val="0"/>
    </c:legend>
    <c:plotVisOnly val="1"/>
    <c:dispBlanksAs val="gap"/>
    <c:showDLblsOverMax val="0"/>
  </c:chart>
  <c:spPr>
    <a:effectLst>
      <a:glow rad="63500">
        <a:schemeClr val="accent1">
          <a:satMod val="175000"/>
          <a:alpha val="40000"/>
        </a:schemeClr>
      </a:glow>
    </a:effectLst>
    <a:scene3d>
      <a:camera prst="orthographicFront"/>
      <a:lightRig rig="threePt" dir="t"/>
    </a:scene3d>
    <a:sp3d>
      <a:bevelT/>
    </a:sp3d>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76482142552139"/>
          <c:y val="0.18432707865096684"/>
          <c:w val="0.49724380981661459"/>
          <c:h val="0.7757338599137793"/>
        </c:manualLayout>
      </c:layout>
      <c:pieChart>
        <c:varyColors val="1"/>
        <c:ser>
          <c:idx val="0"/>
          <c:order val="0"/>
          <c:tx>
            <c:strRef>
              <c:f>'GRAPHS OCTOBER 2016'!$N$2</c:f>
              <c:strCache>
                <c:ptCount val="1"/>
                <c:pt idx="0">
                  <c:v>2016</c:v>
                </c:pt>
              </c:strCache>
            </c:strRef>
          </c:tx>
          <c:spPr>
            <a:scene3d>
              <a:camera prst="orthographicFront"/>
              <a:lightRig rig="threePt" dir="t"/>
            </a:scene3d>
            <a:sp3d>
              <a:bevelT/>
            </a:sp3d>
          </c:spPr>
          <c:explosion val="1"/>
          <c:dPt>
            <c:idx val="0"/>
            <c:bubble3D val="0"/>
            <c:spPr>
              <a:solidFill>
                <a:srgbClr val="FFFF66"/>
              </a:solidFill>
              <a:scene3d>
                <a:camera prst="orthographicFront"/>
                <a:lightRig rig="threePt" dir="t"/>
              </a:scene3d>
              <a:sp3d>
                <a:bevelT/>
              </a:sp3d>
            </c:spPr>
          </c:dPt>
          <c:dPt>
            <c:idx val="1"/>
            <c:bubble3D val="0"/>
            <c:explosion val="0"/>
            <c:spPr>
              <a:solidFill>
                <a:schemeClr val="accent4"/>
              </a:solidFill>
              <a:scene3d>
                <a:camera prst="orthographicFront"/>
                <a:lightRig rig="threePt" dir="t"/>
              </a:scene3d>
              <a:sp3d>
                <a:bevelT/>
              </a:sp3d>
            </c:spPr>
          </c:dPt>
          <c:dLbls>
            <c:dLbl>
              <c:idx val="0"/>
              <c:layout>
                <c:manualLayout>
                  <c:x val="7.2507216424411158E-2"/>
                  <c:y val="-0.2380597433844068"/>
                </c:manualLayout>
              </c:layout>
              <c:showLegendKey val="0"/>
              <c:showVal val="0"/>
              <c:showCatName val="1"/>
              <c:showSerName val="0"/>
              <c:showPercent val="1"/>
              <c:showBubbleSize val="0"/>
              <c:extLst>
                <c:ext xmlns:c15="http://schemas.microsoft.com/office/drawing/2012/chart" uri="{CE6537A1-D6FC-4f65-9D91-7224C49458BB}"/>
              </c:extLst>
            </c:dLbl>
            <c:dLbl>
              <c:idx val="2"/>
              <c:layout>
                <c:manualLayout>
                  <c:x val="2.7725872660711338E-2"/>
                  <c:y val="-0.25731799258021815"/>
                </c:manualLayout>
              </c:layout>
              <c:showLegendKey val="0"/>
              <c:showVal val="0"/>
              <c:showCatName val="1"/>
              <c:showSerName val="0"/>
              <c:showPercent val="1"/>
              <c:showBubbleSize val="0"/>
              <c:extLst>
                <c:ext xmlns:c15="http://schemas.microsoft.com/office/drawing/2012/chart" uri="{CE6537A1-D6FC-4f65-9D91-7224C49458BB}"/>
              </c:extLst>
            </c:dLbl>
            <c:dLbl>
              <c:idx val="3"/>
              <c:layout>
                <c:manualLayout>
                  <c:x val="0.20642788415005608"/>
                  <c:y val="-0.19155287465031026"/>
                </c:manualLayout>
              </c:layout>
              <c:showLegendKey val="0"/>
              <c:showVal val="0"/>
              <c:showCatName val="1"/>
              <c:showSerName val="0"/>
              <c:showPercent val="1"/>
              <c:showBubbleSize val="0"/>
              <c:extLst>
                <c:ext xmlns:c15="http://schemas.microsoft.com/office/drawing/2012/chart" uri="{CE6537A1-D6FC-4f65-9D91-7224C49458BB}"/>
              </c:extLst>
            </c:dLbl>
            <c:dLbl>
              <c:idx val="4"/>
              <c:layout>
                <c:manualLayout>
                  <c:x val="0.19434892764217931"/>
                  <c:y val="-5.4462065814502608E-2"/>
                </c:manualLayout>
              </c:layout>
              <c:showLegendKey val="0"/>
              <c:showVal val="0"/>
              <c:showCatName val="1"/>
              <c:showSerName val="0"/>
              <c:showPercent val="1"/>
              <c:showBubbleSize val="0"/>
              <c:extLst>
                <c:ext xmlns:c15="http://schemas.microsoft.com/office/drawing/2012/chart" uri="{CE6537A1-D6FC-4f65-9D91-7224C49458BB}"/>
              </c:extLst>
            </c:dLbl>
            <c:dLbl>
              <c:idx val="6"/>
              <c:layout>
                <c:manualLayout>
                  <c:x val="0.15037092706144919"/>
                  <c:y val="9.6070613698813132E-2"/>
                </c:manualLayout>
              </c:layout>
              <c:showLegendKey val="0"/>
              <c:showVal val="0"/>
              <c:showCatName val="1"/>
              <c:showSerName val="0"/>
              <c:showPercent val="1"/>
              <c:showBubbleSize val="0"/>
              <c:extLst>
                <c:ext xmlns:c15="http://schemas.microsoft.com/office/drawing/2012/chart" uri="{CE6537A1-D6FC-4f65-9D91-7224C49458BB}"/>
              </c:extLst>
            </c:dLbl>
            <c:dLbl>
              <c:idx val="9"/>
              <c:delete val="1"/>
              <c:extLst>
                <c:ext xmlns:c15="http://schemas.microsoft.com/office/drawing/2012/chart" uri="{CE6537A1-D6FC-4f65-9D91-7224C49458BB}"/>
              </c:extLst>
            </c:dLbl>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'GRAPHS OCTOBER 2016'!$M$3:$M$12</c:f>
              <c:strCache>
                <c:ptCount val="10"/>
                <c:pt idx="0">
                  <c:v>UNITED STATES</c:v>
                </c:pt>
                <c:pt idx="1">
                  <c:v>PUERTO RICO</c:v>
                </c:pt>
                <c:pt idx="2">
                  <c:v>CARIBBEAN</c:v>
                </c:pt>
                <c:pt idx="3">
                  <c:v>EUROPE</c:v>
                </c:pt>
                <c:pt idx="4">
                  <c:v>LATIN AMERICA</c:v>
                </c:pt>
                <c:pt idx="5">
                  <c:v>CANADA</c:v>
                </c:pt>
                <c:pt idx="6">
                  <c:v>NOT SPECIFIED</c:v>
                </c:pt>
                <c:pt idx="7">
                  <c:v>OTHER COUNTRIES</c:v>
                </c:pt>
                <c:pt idx="8">
                  <c:v>ASIA</c:v>
                </c:pt>
                <c:pt idx="9">
                  <c:v>AIR LINE CREW MEMBER</c:v>
                </c:pt>
              </c:strCache>
            </c:strRef>
          </c:cat>
          <c:val>
            <c:numRef>
              <c:f>'GRAPHS OCTOBER 2016'!$N$3:$N$12</c:f>
              <c:numCache>
                <c:formatCode>#,##0</c:formatCode>
                <c:ptCount val="10"/>
                <c:pt idx="0">
                  <c:v>90060</c:v>
                </c:pt>
                <c:pt idx="1">
                  <c:v>64311</c:v>
                </c:pt>
                <c:pt idx="2">
                  <c:v>3604</c:v>
                </c:pt>
                <c:pt idx="3">
                  <c:v>2538</c:v>
                </c:pt>
                <c:pt idx="4">
                  <c:v>2860</c:v>
                </c:pt>
                <c:pt idx="5">
                  <c:v>953</c:v>
                </c:pt>
                <c:pt idx="6">
                  <c:v>3782</c:v>
                </c:pt>
                <c:pt idx="7">
                  <c:v>348</c:v>
                </c:pt>
                <c:pt idx="8">
                  <c:v>329</c:v>
                </c:pt>
                <c:pt idx="9">
                  <c:v>0</c:v>
                </c:pt>
              </c:numCache>
            </c:numRef>
          </c:val>
          <c:extLst xmlns:c16r2="http://schemas.microsoft.com/office/drawing/2015/06/chart">
            <c:ext xmlns:c16="http://schemas.microsoft.com/office/drawing/2014/chart" uri="{C3380CC4-5D6E-409C-BE32-E72D297353CC}">
              <c16:uniqueId val="{00000000-33A2-4AF6-8429-217FDB704C70}"/>
            </c:ext>
          </c:extLst>
        </c:ser>
        <c:dLbls>
          <c:showLegendKey val="0"/>
          <c:showVal val="0"/>
          <c:showCatName val="1"/>
          <c:showSerName val="0"/>
          <c:showPercent val="1"/>
          <c:showBubbleSize val="0"/>
          <c:showLeaderLines val="1"/>
        </c:dLbls>
        <c:firstSliceAng val="100"/>
      </c:pieChart>
      <c:spPr>
        <a:scene3d>
          <a:camera prst="orthographicFront"/>
          <a:lightRig rig="threePt" dir="t"/>
        </a:scene3d>
        <a:sp3d>
          <a:bevelT h="6350"/>
        </a:sp3d>
      </c:spPr>
    </c:plotArea>
    <c:plotVisOnly val="1"/>
    <c:dispBlanksAs val="gap"/>
    <c:showDLblsOverMax val="0"/>
  </c:chart>
  <c:spPr>
    <a:effectLst>
      <a:glow rad="63500">
        <a:schemeClr val="accent1">
          <a:satMod val="175000"/>
          <a:alpha val="40000"/>
        </a:schemeClr>
      </a:glow>
    </a:effectLst>
    <a:scene3d>
      <a:camera prst="orthographicFront"/>
      <a:lightRig rig="threePt" dir="t"/>
    </a:scene3d>
    <a:sp3d>
      <a:bevelT/>
    </a:sp3d>
  </c:spPr>
  <c:printSettings>
    <c:headerFooter/>
    <c:pageMargins b="0.75" l="0.7" r="0.7" t="0.75" header="0.3" footer="0.3"/>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 </a:t>
            </a:r>
            <a:r>
              <a:rPr lang="en-US" sz="1200"/>
              <a:t>INTERNATIONAL REGISTRATIONS OCTOBER 2016</a:t>
            </a:r>
          </a:p>
        </c:rich>
      </c:tx>
      <c:layout>
        <c:manualLayout>
          <c:xMode val="edge"/>
          <c:yMode val="edge"/>
          <c:x val="0.17709033245844269"/>
          <c:y val="2.768166089965398E-2"/>
        </c:manualLayout>
      </c:layout>
      <c:overlay val="0"/>
    </c:title>
    <c:autoTitleDeleted val="0"/>
    <c:plotArea>
      <c:layout>
        <c:manualLayout>
          <c:layoutTarget val="inner"/>
          <c:xMode val="edge"/>
          <c:yMode val="edge"/>
          <c:x val="0.11991666666666667"/>
          <c:y val="0.16417949486418001"/>
          <c:w val="0.53579855643044616"/>
          <c:h val="0.74816191228691564"/>
        </c:manualLayout>
      </c:layout>
      <c:pieChart>
        <c:varyColors val="1"/>
        <c:ser>
          <c:idx val="0"/>
          <c:order val="0"/>
          <c:tx>
            <c:strRef>
              <c:f>'GRAPHS OCTOBER 2016'!$T$2</c:f>
              <c:strCache>
                <c:ptCount val="1"/>
                <c:pt idx="0">
                  <c:v> REGISTRATIONS JUL. 2016</c:v>
                </c:pt>
              </c:strCache>
            </c:strRef>
          </c:tx>
          <c:spPr>
            <a:scene3d>
              <a:camera prst="orthographicFront"/>
              <a:lightRig rig="threePt" dir="t"/>
            </a:scene3d>
            <a:sp3d>
              <a:bevelT/>
            </a:sp3d>
          </c:spPr>
          <c:dPt>
            <c:idx val="2"/>
            <c:bubble3D val="0"/>
            <c:spPr>
              <a:solidFill>
                <a:srgbClr val="FFC000"/>
              </a:solidFill>
              <a:scene3d>
                <a:camera prst="orthographicFront"/>
                <a:lightRig rig="threePt" dir="t"/>
              </a:scene3d>
              <a:sp3d>
                <a:bevelT/>
              </a:sp3d>
            </c:spPr>
          </c:dPt>
          <c:dPt>
            <c:idx val="6"/>
            <c:bubble3D val="0"/>
            <c:spPr>
              <a:solidFill>
                <a:schemeClr val="accent3">
                  <a:lumMod val="75000"/>
                </a:schemeClr>
              </a:solidFill>
              <a:scene3d>
                <a:camera prst="orthographicFront"/>
                <a:lightRig rig="threePt" dir="t"/>
              </a:scene3d>
              <a:sp3d>
                <a:bevelT/>
              </a:sp3d>
            </c:spPr>
          </c:dPt>
          <c:dLbls>
            <c:dLbl>
              <c:idx val="0"/>
              <c:layout>
                <c:manualLayout>
                  <c:x val="0.26573622047244094"/>
                  <c:y val="-0.23208093797963841"/>
                </c:manualLayout>
              </c:layout>
              <c:showLegendKey val="0"/>
              <c:showVal val="0"/>
              <c:showCatName val="1"/>
              <c:showSerName val="0"/>
              <c:showPercent val="1"/>
              <c:showBubbleSize val="0"/>
              <c:extLst>
                <c:ext xmlns:c15="http://schemas.microsoft.com/office/drawing/2012/chart" uri="{CE6537A1-D6FC-4f65-9D91-7224C49458BB}"/>
              </c:extLst>
            </c:dLbl>
            <c:dLbl>
              <c:idx val="1"/>
              <c:layout>
                <c:manualLayout>
                  <c:x val="-2.3343175853018372E-2"/>
                  <c:y val="-0.13350262013096115"/>
                </c:manualLayout>
              </c:layout>
              <c:showLegendKey val="0"/>
              <c:showVal val="0"/>
              <c:showCatName val="1"/>
              <c:showSerName val="0"/>
              <c:showPercent val="1"/>
              <c:showBubbleSize val="0"/>
              <c:extLst>
                <c:ext xmlns:c15="http://schemas.microsoft.com/office/drawing/2012/chart" uri="{CE6537A1-D6FC-4f65-9D91-7224C49458BB}"/>
              </c:extLst>
            </c:dLbl>
            <c:dLbl>
              <c:idx val="2"/>
              <c:layout>
                <c:manualLayout>
                  <c:x val="9.506911636045505E-2"/>
                  <c:y val="-0.15141287269887113"/>
                </c:manualLayout>
              </c:layout>
              <c:showLegendKey val="0"/>
              <c:showVal val="0"/>
              <c:showCatName val="1"/>
              <c:showSerName val="0"/>
              <c:showPercent val="1"/>
              <c:showBubbleSize val="0"/>
              <c:extLst>
                <c:ext xmlns:c15="http://schemas.microsoft.com/office/drawing/2012/chart" uri="{CE6537A1-D6FC-4f65-9D91-7224C49458BB}"/>
              </c:extLst>
            </c:dLbl>
            <c:dLbl>
              <c:idx val="3"/>
              <c:layout>
                <c:manualLayout>
                  <c:x val="3.3534995625546807E-2"/>
                  <c:y val="-6.470788037308485E-2"/>
                </c:manualLayout>
              </c:layout>
              <c:showLegendKey val="0"/>
              <c:showVal val="0"/>
              <c:showCatName val="1"/>
              <c:showSerName val="0"/>
              <c:showPercent val="1"/>
              <c:showBubbleSize val="0"/>
              <c:extLst>
                <c:ext xmlns:c15="http://schemas.microsoft.com/office/drawing/2012/chart" uri="{CE6537A1-D6FC-4f65-9D91-7224C49458BB}"/>
              </c:extLst>
            </c:dLbl>
            <c:dLbl>
              <c:idx val="4"/>
              <c:layout>
                <c:manualLayout>
                  <c:x val="0.17848818897637794"/>
                  <c:y val="-1.2897038389232488E-2"/>
                </c:manualLayout>
              </c:layout>
              <c:showLegendKey val="0"/>
              <c:showVal val="0"/>
              <c:showCatName val="1"/>
              <c:showSerName val="0"/>
              <c:showPercent val="1"/>
              <c:showBubbleSize val="0"/>
              <c:extLst>
                <c:ext xmlns:c15="http://schemas.microsoft.com/office/drawing/2012/chart" uri="{CE6537A1-D6FC-4f65-9D91-7224C49458BB}"/>
              </c:extLst>
            </c:dLbl>
            <c:dLbl>
              <c:idx val="5"/>
              <c:layout>
                <c:manualLayout>
                  <c:x val="0.18163495188101486"/>
                  <c:y val="0.15162066679381339"/>
                </c:manualLayout>
              </c:layout>
              <c:showLegendKey val="0"/>
              <c:showVal val="0"/>
              <c:showCatName val="1"/>
              <c:showSerName val="0"/>
              <c:showPercent val="1"/>
              <c:showBubbleSize val="0"/>
              <c:extLst>
                <c:ext xmlns:c15="http://schemas.microsoft.com/office/drawing/2012/chart" uri="{CE6537A1-D6FC-4f65-9D91-7224C49458BB}"/>
              </c:extLst>
            </c:dLbl>
            <c:dLbl>
              <c:idx val="6"/>
              <c:layout>
                <c:manualLayout>
                  <c:x val="-2.1485126859142608E-2"/>
                  <c:y val="0.20925955189857323"/>
                </c:manualLayout>
              </c:layout>
              <c:showLegendKey val="0"/>
              <c:showVal val="0"/>
              <c:showCatName val="1"/>
              <c:showSerName val="0"/>
              <c:showPercent val="1"/>
              <c:showBubbleSize val="0"/>
              <c:extLst>
                <c:ext xmlns:c15="http://schemas.microsoft.com/office/drawing/2012/chart" uri="{CE6537A1-D6FC-4f65-9D91-7224C49458BB}"/>
              </c:extLst>
            </c:dLbl>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'GRAPHS OCTOBER 2016'!$S$3:$S$9</c:f>
              <c:strCache>
                <c:ptCount val="7"/>
                <c:pt idx="0">
                  <c:v>UNITED STATES</c:v>
                </c:pt>
                <c:pt idx="1">
                  <c:v>EUROPE</c:v>
                </c:pt>
                <c:pt idx="2">
                  <c:v>LATIN AMERICA</c:v>
                </c:pt>
                <c:pt idx="3">
                  <c:v>CARIBBEAN</c:v>
                </c:pt>
                <c:pt idx="4">
                  <c:v>CANADA</c:v>
                </c:pt>
                <c:pt idx="5">
                  <c:v>ASIA</c:v>
                </c:pt>
                <c:pt idx="6">
                  <c:v>OTHER CNTRS/NOT SP/CREW</c:v>
                </c:pt>
              </c:strCache>
            </c:strRef>
          </c:cat>
          <c:val>
            <c:numRef>
              <c:f>'GRAPHS OCTOBER 2016'!$T$3:$T$9</c:f>
              <c:numCache>
                <c:formatCode>#,##0</c:formatCode>
                <c:ptCount val="7"/>
                <c:pt idx="0">
                  <c:v>90060</c:v>
                </c:pt>
                <c:pt idx="1">
                  <c:v>2538</c:v>
                </c:pt>
                <c:pt idx="2">
                  <c:v>2860</c:v>
                </c:pt>
                <c:pt idx="3">
                  <c:v>3604</c:v>
                </c:pt>
                <c:pt idx="4">
                  <c:v>953</c:v>
                </c:pt>
                <c:pt idx="5">
                  <c:v>329</c:v>
                </c:pt>
                <c:pt idx="6">
                  <c:v>4130</c:v>
                </c:pt>
              </c:numCache>
            </c:numRef>
          </c:val>
          <c:extLst xmlns:c16r2="http://schemas.microsoft.com/office/drawing/2015/06/chart">
            <c:ext xmlns:c16="http://schemas.microsoft.com/office/drawing/2014/chart" uri="{C3380CC4-5D6E-409C-BE32-E72D297353CC}">
              <c16:uniqueId val="{00000000-E761-418B-9249-96D981F2BE3A}"/>
            </c:ext>
          </c:extLst>
        </c:ser>
        <c:dLbls>
          <c:showLegendKey val="0"/>
          <c:showVal val="0"/>
          <c:showCatName val="1"/>
          <c:showSerName val="0"/>
          <c:showPercent val="1"/>
          <c:showBubbleSize val="0"/>
          <c:showLeaderLines val="1"/>
        </c:dLbls>
        <c:firstSliceAng val="105"/>
      </c:pieChart>
    </c:plotArea>
    <c:plotVisOnly val="1"/>
    <c:dispBlanksAs val="gap"/>
    <c:showDLblsOverMax val="0"/>
  </c:chart>
  <c:spPr>
    <a:effectLst>
      <a:glow rad="63500">
        <a:schemeClr val="accent1">
          <a:satMod val="175000"/>
          <a:alpha val="40000"/>
        </a:schemeClr>
      </a:glow>
    </a:effectLst>
    <a:scene3d>
      <a:camera prst="orthographicFront"/>
      <a:lightRig rig="threePt" dir="t"/>
    </a:scene3d>
    <a:sp3d>
      <a:bevelT/>
    </a:sp3d>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594269466316716E-2"/>
          <c:y val="0.22955607923305746"/>
          <c:w val="0.4909722222222222"/>
          <c:h val="0.71522497457374379"/>
        </c:manualLayout>
      </c:layout>
      <c:pieChart>
        <c:varyColors val="1"/>
        <c:ser>
          <c:idx val="0"/>
          <c:order val="0"/>
          <c:tx>
            <c:strRef>
              <c:f>'GRAPHS OCTOBER 2016'!$N$2</c:f>
              <c:strCache>
                <c:ptCount val="1"/>
                <c:pt idx="0">
                  <c:v>2016</c:v>
                </c:pt>
              </c:strCache>
            </c:strRef>
          </c:tx>
          <c:spPr>
            <a:scene3d>
              <a:camera prst="orthographicFront"/>
              <a:lightRig rig="threePt" dir="t"/>
            </a:scene3d>
            <a:sp3d>
              <a:bevelT/>
            </a:sp3d>
          </c:spPr>
          <c:explosion val="1"/>
          <c:dPt>
            <c:idx val="0"/>
            <c:bubble3D val="0"/>
            <c:spPr>
              <a:solidFill>
                <a:srgbClr val="FFFF66"/>
              </a:solidFill>
              <a:scene3d>
                <a:camera prst="orthographicFront"/>
                <a:lightRig rig="threePt" dir="t"/>
              </a:scene3d>
              <a:sp3d>
                <a:bevelT/>
              </a:sp3d>
            </c:spPr>
          </c:dPt>
          <c:dPt>
            <c:idx val="1"/>
            <c:bubble3D val="0"/>
            <c:spPr>
              <a:solidFill>
                <a:schemeClr val="accent4"/>
              </a:solidFill>
              <a:scene3d>
                <a:camera prst="orthographicFront"/>
                <a:lightRig rig="threePt" dir="t"/>
              </a:scene3d>
              <a:sp3d>
                <a:bevelT/>
              </a:sp3d>
            </c:spPr>
          </c:dPt>
          <c:cat>
            <c:strRef>
              <c:f>'GRAPHS OCTOBER 2016'!$M$3:$M$12</c:f>
              <c:strCache>
                <c:ptCount val="10"/>
                <c:pt idx="0">
                  <c:v>UNITED STATES</c:v>
                </c:pt>
                <c:pt idx="1">
                  <c:v>PUERTO RICO</c:v>
                </c:pt>
                <c:pt idx="2">
                  <c:v>CARIBBEAN</c:v>
                </c:pt>
                <c:pt idx="3">
                  <c:v>EUROPE</c:v>
                </c:pt>
                <c:pt idx="4">
                  <c:v>LATIN AMERICA</c:v>
                </c:pt>
                <c:pt idx="5">
                  <c:v>CANADA</c:v>
                </c:pt>
                <c:pt idx="6">
                  <c:v>NOT SPECIFIED</c:v>
                </c:pt>
                <c:pt idx="7">
                  <c:v>OTHER COUNTRIES</c:v>
                </c:pt>
                <c:pt idx="8">
                  <c:v>ASIA</c:v>
                </c:pt>
                <c:pt idx="9">
                  <c:v>AIR LINE CREW MEMBER</c:v>
                </c:pt>
              </c:strCache>
            </c:strRef>
          </c:cat>
          <c:val>
            <c:numRef>
              <c:f>'GRAPHS OCTOBER 2016'!$N$3:$N$12</c:f>
              <c:numCache>
                <c:formatCode>#,##0</c:formatCode>
                <c:ptCount val="10"/>
                <c:pt idx="0">
                  <c:v>90060</c:v>
                </c:pt>
                <c:pt idx="1">
                  <c:v>64311</c:v>
                </c:pt>
                <c:pt idx="2">
                  <c:v>3604</c:v>
                </c:pt>
                <c:pt idx="3">
                  <c:v>2538</c:v>
                </c:pt>
                <c:pt idx="4">
                  <c:v>2860</c:v>
                </c:pt>
                <c:pt idx="5">
                  <c:v>953</c:v>
                </c:pt>
                <c:pt idx="6">
                  <c:v>3782</c:v>
                </c:pt>
                <c:pt idx="7">
                  <c:v>348</c:v>
                </c:pt>
                <c:pt idx="8">
                  <c:v>329</c:v>
                </c:pt>
                <c:pt idx="9">
                  <c:v>0</c:v>
                </c:pt>
              </c:numCache>
            </c:numRef>
          </c:val>
          <c:extLst xmlns:c16r2="http://schemas.microsoft.com/office/drawing/2015/06/chart">
            <c:ext xmlns:c16="http://schemas.microsoft.com/office/drawing/2014/chart" uri="{C3380CC4-5D6E-409C-BE32-E72D297353CC}">
              <c16:uniqueId val="{00000000-33A2-4AF6-8429-217FDB704C70}"/>
            </c:ext>
          </c:extLst>
        </c:ser>
        <c:dLbls>
          <c:showLegendKey val="0"/>
          <c:showVal val="0"/>
          <c:showCatName val="0"/>
          <c:showSerName val="0"/>
          <c:showPercent val="0"/>
          <c:showBubbleSize val="0"/>
          <c:showLeaderLines val="1"/>
        </c:dLbls>
        <c:firstSliceAng val="100"/>
      </c:pieChart>
      <c:spPr>
        <a:scene3d>
          <a:camera prst="orthographicFront"/>
          <a:lightRig rig="threePt" dir="t"/>
        </a:scene3d>
        <a:sp3d>
          <a:bevelT h="6350"/>
        </a:sp3d>
      </c:spPr>
    </c:plotArea>
    <c:legend>
      <c:legendPos val="r"/>
      <c:layout>
        <c:manualLayout>
          <c:xMode val="edge"/>
          <c:yMode val="edge"/>
          <c:x val="0.64816076115485566"/>
          <c:y val="0.24759502027728"/>
          <c:w val="0.29628368328958882"/>
          <c:h val="0.68285747786832385"/>
        </c:manualLayout>
      </c:layout>
      <c:overlay val="0"/>
      <c:txPr>
        <a:bodyPr/>
        <a:lstStyle/>
        <a:p>
          <a:pPr>
            <a:defRPr sz="900" baseline="0"/>
          </a:pPr>
          <a:endParaRPr lang="es-US"/>
        </a:p>
      </c:txPr>
    </c:legend>
    <c:plotVisOnly val="1"/>
    <c:dispBlanksAs val="gap"/>
    <c:showDLblsOverMax val="0"/>
  </c:chart>
  <c:spPr>
    <a:effectLst>
      <a:glow rad="63500">
        <a:schemeClr val="accent1">
          <a:satMod val="175000"/>
          <a:alpha val="40000"/>
        </a:schemeClr>
      </a:glow>
    </a:effectLst>
    <a:scene3d>
      <a:camera prst="orthographicFront"/>
      <a:lightRig rig="threePt" dir="t"/>
    </a:scene3d>
    <a:sp3d>
      <a:bevelT/>
    </a:sp3d>
  </c:sp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 </a:t>
            </a:r>
            <a:r>
              <a:rPr lang="en-US" sz="1300"/>
              <a:t>INTERNATIONAL REGISTRATIONS OCTOBER 2016</a:t>
            </a:r>
          </a:p>
        </c:rich>
      </c:tx>
      <c:layout>
        <c:manualLayout>
          <c:xMode val="edge"/>
          <c:yMode val="edge"/>
          <c:x val="0.11933333333333333"/>
          <c:y val="4.1618759592767174E-2"/>
        </c:manualLayout>
      </c:layout>
      <c:overlay val="0"/>
    </c:title>
    <c:autoTitleDeleted val="0"/>
    <c:plotArea>
      <c:layout/>
      <c:pieChart>
        <c:varyColors val="1"/>
        <c:ser>
          <c:idx val="0"/>
          <c:order val="0"/>
          <c:tx>
            <c:strRef>
              <c:f>'GRAPHS OCTOBER 2016'!$T$2</c:f>
              <c:strCache>
                <c:ptCount val="1"/>
                <c:pt idx="0">
                  <c:v> REGISTRATIONS JUL. 2016</c:v>
                </c:pt>
              </c:strCache>
            </c:strRef>
          </c:tx>
          <c:spPr>
            <a:scene3d>
              <a:camera prst="orthographicFront"/>
              <a:lightRig rig="threePt" dir="t"/>
            </a:scene3d>
            <a:sp3d>
              <a:bevelT/>
            </a:sp3d>
          </c:spPr>
          <c:dPt>
            <c:idx val="2"/>
            <c:bubble3D val="0"/>
            <c:spPr>
              <a:solidFill>
                <a:srgbClr val="FFC000"/>
              </a:solidFill>
              <a:scene3d>
                <a:camera prst="orthographicFront"/>
                <a:lightRig rig="threePt" dir="t"/>
              </a:scene3d>
              <a:sp3d>
                <a:bevelT/>
              </a:sp3d>
            </c:spPr>
          </c:dPt>
          <c:dPt>
            <c:idx val="6"/>
            <c:bubble3D val="0"/>
            <c:spPr>
              <a:solidFill>
                <a:schemeClr val="accent3">
                  <a:lumMod val="75000"/>
                </a:schemeClr>
              </a:solidFill>
              <a:scene3d>
                <a:camera prst="orthographicFront"/>
                <a:lightRig rig="threePt" dir="t"/>
              </a:scene3d>
              <a:sp3d>
                <a:bevelT/>
              </a:sp3d>
            </c:spPr>
          </c:dPt>
          <c:cat>
            <c:strRef>
              <c:f>'GRAPHS OCTOBER 2016'!$S$3:$S$9</c:f>
              <c:strCache>
                <c:ptCount val="7"/>
                <c:pt idx="0">
                  <c:v>UNITED STATES</c:v>
                </c:pt>
                <c:pt idx="1">
                  <c:v>EUROPE</c:v>
                </c:pt>
                <c:pt idx="2">
                  <c:v>LATIN AMERICA</c:v>
                </c:pt>
                <c:pt idx="3">
                  <c:v>CARIBBEAN</c:v>
                </c:pt>
                <c:pt idx="4">
                  <c:v>CANADA</c:v>
                </c:pt>
                <c:pt idx="5">
                  <c:v>ASIA</c:v>
                </c:pt>
                <c:pt idx="6">
                  <c:v>OTHER CNTRS/NOT SP/CREW</c:v>
                </c:pt>
              </c:strCache>
            </c:strRef>
          </c:cat>
          <c:val>
            <c:numRef>
              <c:f>'GRAPHS OCTOBER 2016'!$T$3:$T$9</c:f>
              <c:numCache>
                <c:formatCode>#,##0</c:formatCode>
                <c:ptCount val="7"/>
                <c:pt idx="0">
                  <c:v>90060</c:v>
                </c:pt>
                <c:pt idx="1">
                  <c:v>2538</c:v>
                </c:pt>
                <c:pt idx="2">
                  <c:v>2860</c:v>
                </c:pt>
                <c:pt idx="3">
                  <c:v>3604</c:v>
                </c:pt>
                <c:pt idx="4">
                  <c:v>953</c:v>
                </c:pt>
                <c:pt idx="5">
                  <c:v>329</c:v>
                </c:pt>
                <c:pt idx="6">
                  <c:v>4130</c:v>
                </c:pt>
              </c:numCache>
            </c:numRef>
          </c:val>
          <c:extLst xmlns:c16r2="http://schemas.microsoft.com/office/drawing/2015/06/chart">
            <c:ext xmlns:c16="http://schemas.microsoft.com/office/drawing/2014/chart" uri="{C3380CC4-5D6E-409C-BE32-E72D297353CC}">
              <c16:uniqueId val="{00000000-E761-418B-9249-96D981F2BE3A}"/>
            </c:ext>
          </c:extLst>
        </c:ser>
        <c:dLbls>
          <c:showLegendKey val="0"/>
          <c:showVal val="0"/>
          <c:showCatName val="0"/>
          <c:showSerName val="0"/>
          <c:showPercent val="0"/>
          <c:showBubbleSize val="0"/>
          <c:showLeaderLines val="1"/>
        </c:dLbls>
        <c:firstSliceAng val="105"/>
      </c:pieChart>
    </c:plotArea>
    <c:legend>
      <c:legendPos val="r"/>
      <c:layout>
        <c:manualLayout>
          <c:xMode val="edge"/>
          <c:yMode val="edge"/>
          <c:x val="0.68475065616797903"/>
          <c:y val="0.22658057016229372"/>
          <c:w val="0.29580489938757654"/>
          <c:h val="0.73129934882707137"/>
        </c:manualLayout>
      </c:layout>
      <c:overlay val="0"/>
    </c:legend>
    <c:plotVisOnly val="1"/>
    <c:dispBlanksAs val="gap"/>
    <c:showDLblsOverMax val="0"/>
  </c:chart>
  <c:spPr>
    <a:effectLst>
      <a:glow rad="63500">
        <a:schemeClr val="accent1">
          <a:satMod val="175000"/>
          <a:alpha val="40000"/>
        </a:schemeClr>
      </a:glow>
    </a:effectLst>
    <a:scene3d>
      <a:camera prst="orthographicFront"/>
      <a:lightRig rig="threePt" dir="t"/>
    </a:scene3d>
    <a:sp3d>
      <a:bevelT/>
    </a:sp3d>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a:pPr>
            <a:r>
              <a:rPr lang="en-US" sz="1100" baseline="0"/>
              <a:t>NON U.S. INTERNATIONAL REGISTRATIONS OCTOBER 2016</a:t>
            </a:r>
          </a:p>
        </c:rich>
      </c:tx>
      <c:overlay val="0"/>
    </c:title>
    <c:autoTitleDeleted val="0"/>
    <c:plotArea>
      <c:layout/>
      <c:barChart>
        <c:barDir val="col"/>
        <c:grouping val="clustered"/>
        <c:varyColors val="1"/>
        <c:ser>
          <c:idx val="0"/>
          <c:order val="0"/>
          <c:tx>
            <c:strRef>
              <c:f>'GRAPHS OCTOBER 2016'!$Y$2</c:f>
              <c:strCache>
                <c:ptCount val="1"/>
                <c:pt idx="0">
                  <c:v>NON U.S. INTERNATIONAL REGISTRATIONS JUL 2016</c:v>
                </c:pt>
              </c:strCache>
            </c:strRef>
          </c:tx>
          <c:spPr>
            <a:solidFill>
              <a:srgbClr val="FFFF66"/>
            </a:solidFill>
            <a:scene3d>
              <a:camera prst="orthographicFront"/>
              <a:lightRig rig="threePt" dir="t"/>
            </a:scene3d>
            <a:sp3d>
              <a:bevelT/>
            </a:sp3d>
          </c:spPr>
          <c:invertIfNegative val="0"/>
          <c:dPt>
            <c:idx val="1"/>
            <c:invertIfNegative val="0"/>
            <c:bubble3D val="0"/>
            <c:spPr>
              <a:solidFill>
                <a:schemeClr val="tx2">
                  <a:lumMod val="40000"/>
                  <a:lumOff val="60000"/>
                </a:schemeClr>
              </a:solidFill>
              <a:scene3d>
                <a:camera prst="orthographicFront"/>
                <a:lightRig rig="threePt" dir="t"/>
              </a:scene3d>
              <a:sp3d>
                <a:bevelT/>
              </a:sp3d>
            </c:spPr>
          </c:dPt>
          <c:dPt>
            <c:idx val="2"/>
            <c:invertIfNegative val="0"/>
            <c:bubble3D val="0"/>
            <c:spPr>
              <a:solidFill>
                <a:schemeClr val="accent2">
                  <a:lumMod val="60000"/>
                  <a:lumOff val="40000"/>
                </a:schemeClr>
              </a:solidFill>
              <a:scene3d>
                <a:camera prst="orthographicFront"/>
                <a:lightRig rig="threePt" dir="t"/>
              </a:scene3d>
              <a:sp3d>
                <a:bevelT/>
              </a:sp3d>
            </c:spPr>
          </c:dPt>
          <c:dPt>
            <c:idx val="3"/>
            <c:invertIfNegative val="0"/>
            <c:bubble3D val="0"/>
            <c:spPr>
              <a:solidFill>
                <a:srgbClr val="2049A6"/>
              </a:solidFill>
              <a:scene3d>
                <a:camera prst="orthographicFront"/>
                <a:lightRig rig="threePt" dir="t"/>
              </a:scene3d>
              <a:sp3d>
                <a:bevelT/>
              </a:sp3d>
            </c:spPr>
          </c:dPt>
          <c:dPt>
            <c:idx val="4"/>
            <c:invertIfNegative val="0"/>
            <c:bubble3D val="0"/>
            <c:spPr>
              <a:solidFill>
                <a:srgbClr val="00B050"/>
              </a:solidFill>
              <a:scene3d>
                <a:camera prst="orthographicFront"/>
                <a:lightRig rig="threePt" dir="t"/>
              </a:scene3d>
              <a:sp3d>
                <a:bevelT/>
              </a:sp3d>
            </c:spPr>
          </c:dPt>
          <c:dPt>
            <c:idx val="5"/>
            <c:invertIfNegative val="0"/>
            <c:bubble3D val="0"/>
            <c:spPr>
              <a:solidFill>
                <a:srgbClr val="7030A0"/>
              </a:solidFill>
              <a:scene3d>
                <a:camera prst="orthographicFront"/>
                <a:lightRig rig="threePt" dir="t"/>
              </a:scene3d>
              <a:sp3d>
                <a:bevelT/>
              </a:sp3d>
            </c:spPr>
          </c:dPt>
          <c:dLbls>
            <c:spPr>
              <a:noFill/>
              <a:ln>
                <a:noFill/>
              </a:ln>
              <a:effectLst/>
            </c:spPr>
            <c:txPr>
              <a:bodyPr/>
              <a:lstStyle/>
              <a:p>
                <a:pPr>
                  <a:defRPr b="1" i="0" baseline="0"/>
                </a:pPr>
                <a:endParaRPr lang="es-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'GRAPHS OCTOBER 2016'!$X$3:$X$8</c:f>
              <c:strCache>
                <c:ptCount val="6"/>
                <c:pt idx="0">
                  <c:v>EUROPE</c:v>
                </c:pt>
                <c:pt idx="1">
                  <c:v>LATIN AMERICA</c:v>
                </c:pt>
                <c:pt idx="2">
                  <c:v>CARIBBEAN</c:v>
                </c:pt>
                <c:pt idx="3">
                  <c:v>CANADA</c:v>
                </c:pt>
                <c:pt idx="4">
                  <c:v>ASIA</c:v>
                </c:pt>
                <c:pt idx="5">
                  <c:v>OTHER CNTRS/NOT SP/CREW</c:v>
                </c:pt>
              </c:strCache>
            </c:strRef>
          </c:cat>
          <c:val>
            <c:numRef>
              <c:f>'GRAPHS OCTOBER 2016'!$Y$3:$Y$8</c:f>
              <c:numCache>
                <c:formatCode>#,##0</c:formatCode>
                <c:ptCount val="6"/>
                <c:pt idx="0">
                  <c:v>2538</c:v>
                </c:pt>
                <c:pt idx="1">
                  <c:v>2860</c:v>
                </c:pt>
                <c:pt idx="2">
                  <c:v>3604</c:v>
                </c:pt>
                <c:pt idx="3">
                  <c:v>953</c:v>
                </c:pt>
                <c:pt idx="4">
                  <c:v>329</c:v>
                </c:pt>
                <c:pt idx="5">
                  <c:v>4130</c:v>
                </c:pt>
              </c:numCache>
            </c:numRef>
          </c:val>
          <c:extLst xmlns:c16r2="http://schemas.microsoft.com/office/drawing/2015/06/chart">
            <c:ext xmlns:c16="http://schemas.microsoft.com/office/drawing/2014/chart" uri="{C3380CC4-5D6E-409C-BE32-E72D297353CC}">
              <c16:uniqueId val="{00000000-CDF1-4C11-8969-6F51A612B7D6}"/>
            </c:ext>
          </c:extLst>
        </c:ser>
        <c:dLbls>
          <c:showLegendKey val="0"/>
          <c:showVal val="0"/>
          <c:showCatName val="0"/>
          <c:showSerName val="0"/>
          <c:showPercent val="0"/>
          <c:showBubbleSize val="0"/>
        </c:dLbls>
        <c:gapWidth val="150"/>
        <c:axId val="300523184"/>
        <c:axId val="300523744"/>
      </c:barChart>
      <c:catAx>
        <c:axId val="300523184"/>
        <c:scaling>
          <c:orientation val="minMax"/>
        </c:scaling>
        <c:delete val="0"/>
        <c:axPos val="b"/>
        <c:numFmt formatCode="General" sourceLinked="0"/>
        <c:majorTickMark val="none"/>
        <c:minorTickMark val="none"/>
        <c:tickLblPos val="nextTo"/>
        <c:crossAx val="300523744"/>
        <c:crosses val="autoZero"/>
        <c:auto val="1"/>
        <c:lblAlgn val="ctr"/>
        <c:lblOffset val="100"/>
        <c:noMultiLvlLbl val="0"/>
      </c:catAx>
      <c:valAx>
        <c:axId val="300523744"/>
        <c:scaling>
          <c:orientation val="minMax"/>
        </c:scaling>
        <c:delete val="0"/>
        <c:axPos val="l"/>
        <c:majorGridlines>
          <c:spPr>
            <a:ln>
              <a:noFill/>
            </a:ln>
          </c:spPr>
        </c:majorGridlines>
        <c:numFmt formatCode="#,##0" sourceLinked="1"/>
        <c:majorTickMark val="none"/>
        <c:minorTickMark val="none"/>
        <c:tickLblPos val="nextTo"/>
        <c:crossAx val="300523184"/>
        <c:crosses val="autoZero"/>
        <c:crossBetween val="between"/>
      </c:valAx>
    </c:plotArea>
    <c:plotVisOnly val="1"/>
    <c:dispBlanksAs val="gap"/>
    <c:showDLblsOverMax val="0"/>
  </c:chart>
  <c:spPr>
    <a:effectLst>
      <a:glow rad="63500">
        <a:schemeClr val="accent1">
          <a:satMod val="175000"/>
          <a:alpha val="40000"/>
        </a:schemeClr>
      </a:glow>
    </a:effectLst>
    <a:scene3d>
      <a:camera prst="orthographicFront"/>
      <a:lightRig rig="threePt" dir="t"/>
    </a:scene3d>
    <a:sp3d>
      <a:bevelT/>
    </a:sp3d>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a:pPr>
            <a:r>
              <a:rPr lang="en-US" sz="1050" b="1" i="0" baseline="0">
                <a:effectLst/>
              </a:rPr>
              <a:t> U.S. </a:t>
            </a:r>
            <a:r>
              <a:rPr lang="en-US" sz="1050" b="1" i="0" u="none" strike="noStrike" baseline="0">
                <a:effectLst/>
              </a:rPr>
              <a:t>REGISTRATIONS BY REGIONS OCTOBER</a:t>
            </a:r>
            <a:r>
              <a:rPr lang="en-US" sz="1050" b="1" i="0" baseline="0">
                <a:effectLst/>
              </a:rPr>
              <a:t> 2016 vs 2015</a:t>
            </a:r>
            <a:endParaRPr lang="en-US" sz="1050" b="1">
              <a:effectLst/>
            </a:endParaRPr>
          </a:p>
        </c:rich>
      </c:tx>
      <c:layout>
        <c:manualLayout>
          <c:xMode val="edge"/>
          <c:yMode val="edge"/>
          <c:x val="0.12850000000000003"/>
          <c:y val="2.7777777777777776E-2"/>
        </c:manualLayout>
      </c:layout>
      <c:overlay val="0"/>
    </c:title>
    <c:autoTitleDeleted val="0"/>
    <c:plotArea>
      <c:layout/>
      <c:barChart>
        <c:barDir val="col"/>
        <c:grouping val="clustered"/>
        <c:varyColors val="0"/>
        <c:ser>
          <c:idx val="0"/>
          <c:order val="0"/>
          <c:tx>
            <c:strRef>
              <c:f>'GRAPHS OCTOBER 2016'!$AF$3</c:f>
              <c:strCache>
                <c:ptCount val="1"/>
                <c:pt idx="0">
                  <c:v>2016</c:v>
                </c:pt>
              </c:strCache>
            </c:strRef>
          </c:tx>
          <c:spPr>
            <a:scene3d>
              <a:camera prst="orthographicFront"/>
              <a:lightRig rig="threePt" dir="t"/>
            </a:scene3d>
            <a:sp3d>
              <a:bevelT/>
            </a:sp3d>
          </c:spPr>
          <c:invertIfNegative val="0"/>
          <c:cat>
            <c:strRef>
              <c:f>'GRAPHS OCTOBER 2016'!$AE$4:$AE$6</c:f>
              <c:strCache>
                <c:ptCount val="3"/>
                <c:pt idx="0">
                  <c:v>EASTERN REGION</c:v>
                </c:pt>
                <c:pt idx="1">
                  <c:v>SOUTHERN REGION</c:v>
                </c:pt>
                <c:pt idx="2">
                  <c:v>WESTERN REGION</c:v>
                </c:pt>
              </c:strCache>
            </c:strRef>
          </c:cat>
          <c:val>
            <c:numRef>
              <c:f>'GRAPHS OCTOBER 2016'!$AF$4:$AF$6</c:f>
              <c:numCache>
                <c:formatCode>#,##0</c:formatCode>
                <c:ptCount val="3"/>
                <c:pt idx="0">
                  <c:v>39368</c:v>
                </c:pt>
                <c:pt idx="1">
                  <c:v>32145</c:v>
                </c:pt>
                <c:pt idx="2">
                  <c:v>18264</c:v>
                </c:pt>
              </c:numCache>
            </c:numRef>
          </c:val>
          <c:extLst xmlns:c16r2="http://schemas.microsoft.com/office/drawing/2015/06/chart">
            <c:ext xmlns:c16="http://schemas.microsoft.com/office/drawing/2014/chart" uri="{C3380CC4-5D6E-409C-BE32-E72D297353CC}">
              <c16:uniqueId val="{00000000-9E15-44EA-9440-417616FF951A}"/>
            </c:ext>
          </c:extLst>
        </c:ser>
        <c:ser>
          <c:idx val="1"/>
          <c:order val="1"/>
          <c:tx>
            <c:strRef>
              <c:f>'GRAPHS OCTOBER 2016'!$AG$3</c:f>
              <c:strCache>
                <c:ptCount val="1"/>
                <c:pt idx="0">
                  <c:v>2015R</c:v>
                </c:pt>
              </c:strCache>
            </c:strRef>
          </c:tx>
          <c:spPr>
            <a:scene3d>
              <a:camera prst="orthographicFront"/>
              <a:lightRig rig="threePt" dir="t"/>
            </a:scene3d>
            <a:sp3d>
              <a:bevelT/>
            </a:sp3d>
          </c:spPr>
          <c:invertIfNegative val="0"/>
          <c:cat>
            <c:strRef>
              <c:f>'GRAPHS OCTOBER 2016'!$AE$4:$AE$6</c:f>
              <c:strCache>
                <c:ptCount val="3"/>
                <c:pt idx="0">
                  <c:v>EASTERN REGION</c:v>
                </c:pt>
                <c:pt idx="1">
                  <c:v>SOUTHERN REGION</c:v>
                </c:pt>
                <c:pt idx="2">
                  <c:v>WESTERN REGION</c:v>
                </c:pt>
              </c:strCache>
            </c:strRef>
          </c:cat>
          <c:val>
            <c:numRef>
              <c:f>'GRAPHS OCTOBER 2016'!$AG$4:$AG$6</c:f>
              <c:numCache>
                <c:formatCode>#,##0</c:formatCode>
                <c:ptCount val="3"/>
                <c:pt idx="0">
                  <c:v>45972</c:v>
                </c:pt>
                <c:pt idx="1">
                  <c:v>37714</c:v>
                </c:pt>
                <c:pt idx="2">
                  <c:v>22217</c:v>
                </c:pt>
              </c:numCache>
            </c:numRef>
          </c:val>
          <c:extLst xmlns:c16r2="http://schemas.microsoft.com/office/drawing/2015/06/chart">
            <c:ext xmlns:c16="http://schemas.microsoft.com/office/drawing/2014/chart" uri="{C3380CC4-5D6E-409C-BE32-E72D297353CC}">
              <c16:uniqueId val="{00000001-9E15-44EA-9440-417616FF951A}"/>
            </c:ext>
          </c:extLst>
        </c:ser>
        <c:dLbls>
          <c:showLegendKey val="0"/>
          <c:showVal val="0"/>
          <c:showCatName val="0"/>
          <c:showSerName val="0"/>
          <c:showPercent val="0"/>
          <c:showBubbleSize val="0"/>
        </c:dLbls>
        <c:gapWidth val="150"/>
        <c:axId val="231590432"/>
        <c:axId val="231590992"/>
      </c:barChart>
      <c:lineChart>
        <c:grouping val="standard"/>
        <c:varyColors val="0"/>
        <c:ser>
          <c:idx val="2"/>
          <c:order val="2"/>
          <c:tx>
            <c:strRef>
              <c:f>'GRAPHS OCTOBER 2016'!$AH$3</c:f>
              <c:strCache>
                <c:ptCount val="1"/>
                <c:pt idx="0">
                  <c:v>CHANGE%</c:v>
                </c:pt>
              </c:strCache>
            </c:strRef>
          </c:tx>
          <c:marker>
            <c:symbol val="diamond"/>
            <c:size val="5"/>
            <c:spPr>
              <a:solidFill>
                <a:srgbClr val="FFFF00"/>
              </a:solidFill>
            </c:spPr>
          </c:marker>
          <c:dLbls>
            <c:dLbl>
              <c:idx val="0"/>
              <c:layout>
                <c:manualLayout>
                  <c:x val="-3.6111329833770751E-2"/>
                  <c:y val="-6.9444444444444448E-2"/>
                </c:manualLayout>
              </c:layout>
              <c:showLegendKey val="0"/>
              <c:showVal val="1"/>
              <c:showCatName val="0"/>
              <c:showSerName val="0"/>
              <c:showPercent val="0"/>
              <c:showBubbleSize val="0"/>
              <c:extLst>
                <c:ext xmlns:c15="http://schemas.microsoft.com/office/drawing/2012/chart" uri="{CE6537A1-D6FC-4f65-9D91-7224C49458BB}"/>
              </c:extLst>
            </c:dLbl>
            <c:dLbl>
              <c:idx val="1"/>
              <c:layout>
                <c:manualLayout>
                  <c:x val="0"/>
                  <c:y val="-2.3148148148148064E-2"/>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1.3888888888888888E-2"/>
                  <c:y val="-5.0926290463692035E-2"/>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a:lstStyle/>
              <a:p>
                <a:pPr>
                  <a:defRPr b="1"/>
                </a:pPr>
                <a:endParaRPr lang="es-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'GRAPHS OCTOBER 2016'!$AE$4:$AE$6</c:f>
              <c:strCache>
                <c:ptCount val="3"/>
                <c:pt idx="0">
                  <c:v>EASTERN REGION</c:v>
                </c:pt>
                <c:pt idx="1">
                  <c:v>SOUTHERN REGION</c:v>
                </c:pt>
                <c:pt idx="2">
                  <c:v>WESTERN REGION</c:v>
                </c:pt>
              </c:strCache>
            </c:strRef>
          </c:cat>
          <c:val>
            <c:numRef>
              <c:f>'GRAPHS OCTOBER 2016'!$AH$4:$AH$6</c:f>
              <c:numCache>
                <c:formatCode>0.0%</c:formatCode>
                <c:ptCount val="3"/>
                <c:pt idx="0">
                  <c:v>-0.14365265813973724</c:v>
                </c:pt>
                <c:pt idx="1">
                  <c:v>-0.14766399745452616</c:v>
                </c:pt>
                <c:pt idx="2">
                  <c:v>-0.17792681280100825</c:v>
                </c:pt>
              </c:numCache>
            </c:numRef>
          </c:val>
          <c:smooth val="0"/>
          <c:extLst xmlns:c16r2="http://schemas.microsoft.com/office/drawing/2015/06/chart">
            <c:ext xmlns:c16="http://schemas.microsoft.com/office/drawing/2014/chart" uri="{C3380CC4-5D6E-409C-BE32-E72D297353CC}">
              <c16:uniqueId val="{00000002-9E15-44EA-9440-417616FF951A}"/>
            </c:ext>
          </c:extLst>
        </c:ser>
        <c:dLbls>
          <c:showLegendKey val="0"/>
          <c:showVal val="0"/>
          <c:showCatName val="0"/>
          <c:showSerName val="0"/>
          <c:showPercent val="0"/>
          <c:showBubbleSize val="0"/>
        </c:dLbls>
        <c:marker val="1"/>
        <c:smooth val="0"/>
        <c:axId val="312477920"/>
        <c:axId val="312477360"/>
      </c:lineChart>
      <c:catAx>
        <c:axId val="231590432"/>
        <c:scaling>
          <c:orientation val="minMax"/>
        </c:scaling>
        <c:delete val="0"/>
        <c:axPos val="b"/>
        <c:numFmt formatCode="General" sourceLinked="0"/>
        <c:majorTickMark val="none"/>
        <c:minorTickMark val="none"/>
        <c:tickLblPos val="nextTo"/>
        <c:crossAx val="231590992"/>
        <c:crosses val="autoZero"/>
        <c:auto val="1"/>
        <c:lblAlgn val="ctr"/>
        <c:lblOffset val="100"/>
        <c:noMultiLvlLbl val="0"/>
      </c:catAx>
      <c:valAx>
        <c:axId val="231590992"/>
        <c:scaling>
          <c:orientation val="minMax"/>
        </c:scaling>
        <c:delete val="0"/>
        <c:axPos val="l"/>
        <c:numFmt formatCode="#,##0" sourceLinked="1"/>
        <c:majorTickMark val="none"/>
        <c:minorTickMark val="none"/>
        <c:tickLblPos val="nextTo"/>
        <c:crossAx val="231590432"/>
        <c:crosses val="autoZero"/>
        <c:crossBetween val="between"/>
      </c:valAx>
      <c:valAx>
        <c:axId val="312477360"/>
        <c:scaling>
          <c:orientation val="minMax"/>
          <c:max val="0.16000000000000003"/>
        </c:scaling>
        <c:delete val="0"/>
        <c:axPos val="r"/>
        <c:numFmt formatCode="0.0%" sourceLinked="1"/>
        <c:majorTickMark val="out"/>
        <c:minorTickMark val="none"/>
        <c:tickLblPos val="nextTo"/>
        <c:crossAx val="312477920"/>
        <c:crosses val="max"/>
        <c:crossBetween val="between"/>
        <c:majorUnit val="5.000000000000001E-2"/>
        <c:minorUnit val="2.0000000000000005E-3"/>
      </c:valAx>
      <c:catAx>
        <c:axId val="312477920"/>
        <c:scaling>
          <c:orientation val="minMax"/>
        </c:scaling>
        <c:delete val="1"/>
        <c:axPos val="b"/>
        <c:numFmt formatCode="General" sourceLinked="1"/>
        <c:majorTickMark val="out"/>
        <c:minorTickMark val="none"/>
        <c:tickLblPos val="nextTo"/>
        <c:crossAx val="312477360"/>
        <c:crosses val="autoZero"/>
        <c:auto val="1"/>
        <c:lblAlgn val="ctr"/>
        <c:lblOffset val="100"/>
        <c:noMultiLvlLbl val="0"/>
      </c:catAx>
      <c:spPr>
        <a:noFill/>
        <a:ln w="25400">
          <a:noFill/>
        </a:ln>
      </c:spPr>
    </c:plotArea>
    <c:legend>
      <c:legendPos val="r"/>
      <c:overlay val="0"/>
    </c:legend>
    <c:plotVisOnly val="1"/>
    <c:dispBlanksAs val="gap"/>
    <c:showDLblsOverMax val="0"/>
  </c:chart>
  <c:spPr>
    <a:effectLst>
      <a:glow rad="63500">
        <a:schemeClr val="accent1">
          <a:satMod val="175000"/>
          <a:alpha val="40000"/>
        </a:schemeClr>
      </a:glow>
    </a:effectLst>
    <a:scene3d>
      <a:camera prst="orthographicFront"/>
      <a:lightRig rig="threePt" dir="t"/>
    </a:scene3d>
    <a:sp3d>
      <a:bevelT/>
    </a:sp3d>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1503607595609253"/>
          <c:y val="0.17579017155727505"/>
          <c:w val="0.7642598318934829"/>
          <c:h val="0.49922494982244864"/>
        </c:manualLayout>
      </c:layout>
      <c:barChart>
        <c:barDir val="col"/>
        <c:grouping val="clustered"/>
        <c:varyColors val="0"/>
        <c:ser>
          <c:idx val="0"/>
          <c:order val="0"/>
          <c:tx>
            <c:strRef>
              <c:f>'GRAPHS OCTOBER 2016'!$AM$3</c:f>
              <c:strCache>
                <c:ptCount val="1"/>
                <c:pt idx="0">
                  <c:v>2016</c:v>
                </c:pt>
              </c:strCache>
            </c:strRef>
          </c:tx>
          <c:spPr>
            <a:solidFill>
              <a:srgbClr val="FFFF66"/>
            </a:solidFill>
            <a:scene3d>
              <a:camera prst="orthographicFront"/>
              <a:lightRig rig="threePt" dir="t"/>
            </a:scene3d>
            <a:sp3d>
              <a:bevelT/>
            </a:sp3d>
          </c:spPr>
          <c:invertIfNegative val="0"/>
          <c:cat>
            <c:strRef>
              <c:f>'GRAPHS OCTOBER 2016'!$AL$4:$AL$13</c:f>
              <c:strCache>
                <c:ptCount val="10"/>
                <c:pt idx="0">
                  <c:v> FLORIDA</c:v>
                </c:pt>
                <c:pt idx="1">
                  <c:v> NEW YORK</c:v>
                </c:pt>
                <c:pt idx="2">
                  <c:v> NEW JERSEY</c:v>
                </c:pt>
                <c:pt idx="3">
                  <c:v> CALIFORNIA</c:v>
                </c:pt>
                <c:pt idx="4">
                  <c:v> TEXAS</c:v>
                </c:pt>
                <c:pt idx="5">
                  <c:v> ILLINOIS</c:v>
                </c:pt>
                <c:pt idx="6">
                  <c:v> GEORGIA</c:v>
                </c:pt>
                <c:pt idx="7">
                  <c:v> PENNSYLVANIA</c:v>
                </c:pt>
                <c:pt idx="8">
                  <c:v> WASHINGTON</c:v>
                </c:pt>
                <c:pt idx="9">
                  <c:v> MASSACHUSETTS</c:v>
                </c:pt>
              </c:strCache>
            </c:strRef>
          </c:cat>
          <c:val>
            <c:numRef>
              <c:f>'GRAPHS OCTOBER 2016'!$AM$4:$AM$13</c:f>
              <c:numCache>
                <c:formatCode>#,##0</c:formatCode>
                <c:ptCount val="10"/>
                <c:pt idx="0">
                  <c:v>18016</c:v>
                </c:pt>
                <c:pt idx="1">
                  <c:v>14456</c:v>
                </c:pt>
                <c:pt idx="2">
                  <c:v>5701</c:v>
                </c:pt>
                <c:pt idx="3">
                  <c:v>5190</c:v>
                </c:pt>
                <c:pt idx="4">
                  <c:v>4656</c:v>
                </c:pt>
                <c:pt idx="5">
                  <c:v>4288</c:v>
                </c:pt>
                <c:pt idx="6">
                  <c:v>4218</c:v>
                </c:pt>
                <c:pt idx="7">
                  <c:v>3476</c:v>
                </c:pt>
                <c:pt idx="8">
                  <c:v>3057</c:v>
                </c:pt>
                <c:pt idx="9">
                  <c:v>2852</c:v>
                </c:pt>
              </c:numCache>
            </c:numRef>
          </c:val>
          <c:extLst xmlns:c16r2="http://schemas.microsoft.com/office/drawing/2015/06/chart">
            <c:ext xmlns:c16="http://schemas.microsoft.com/office/drawing/2014/chart" uri="{C3380CC4-5D6E-409C-BE32-E72D297353CC}">
              <c16:uniqueId val="{00000000-5487-445B-83E3-CC64CDE1F2D4}"/>
            </c:ext>
          </c:extLst>
        </c:ser>
        <c:dLbls>
          <c:showLegendKey val="0"/>
          <c:showVal val="0"/>
          <c:showCatName val="0"/>
          <c:showSerName val="0"/>
          <c:showPercent val="0"/>
          <c:showBubbleSize val="0"/>
        </c:dLbls>
        <c:gapWidth val="150"/>
        <c:axId val="232382064"/>
        <c:axId val="232382624"/>
      </c:barChart>
      <c:lineChart>
        <c:grouping val="standard"/>
        <c:varyColors val="0"/>
        <c:ser>
          <c:idx val="1"/>
          <c:order val="1"/>
          <c:tx>
            <c:strRef>
              <c:f>'GRAPHS OCTOBER 2016'!$AN$3</c:f>
              <c:strCache>
                <c:ptCount val="1"/>
                <c:pt idx="0">
                  <c:v>CHG % 16/15</c:v>
                </c:pt>
              </c:strCache>
            </c:strRef>
          </c:tx>
          <c:spPr>
            <a:ln>
              <a:solidFill>
                <a:schemeClr val="accent2">
                  <a:lumMod val="75000"/>
                </a:schemeClr>
              </a:solidFill>
            </a:ln>
          </c:spPr>
          <c:marker>
            <c:symbol val="none"/>
          </c:marker>
          <c:dLbls>
            <c:dLbl>
              <c:idx val="5"/>
              <c:layout>
                <c:manualLayout>
                  <c:x val="-4.5549370621988175E-2"/>
                  <c:y val="-8.8380494379725019E-2"/>
                </c:manualLayout>
              </c:layout>
              <c:dLblPos val="r"/>
              <c:showLegendKey val="0"/>
              <c:showVal val="1"/>
              <c:showCatName val="0"/>
              <c:showSerName val="0"/>
              <c:showPercent val="0"/>
              <c:showBubbleSize val="0"/>
              <c:extLst>
                <c:ext xmlns:c15="http://schemas.microsoft.com/office/drawing/2012/chart" uri="{CE6537A1-D6FC-4f65-9D91-7224C49458BB}"/>
              </c:extLst>
            </c:dLbl>
            <c:dLbl>
              <c:idx val="6"/>
              <c:layout>
                <c:manualLayout>
                  <c:x val="-5.7019112204156314E-2"/>
                  <c:y val="-4.7630139982502186E-2"/>
                </c:manualLayout>
              </c:layout>
              <c:dLblPos val="r"/>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a:lstStyle/>
              <a:p>
                <a:pPr>
                  <a:defRPr baseline="0">
                    <a:solidFill>
                      <a:schemeClr val="tx1"/>
                    </a:solidFill>
                  </a:defRPr>
                </a:pPr>
                <a:endParaRPr lang="es-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'GRAPHS OCTOBER 2016'!$AL$4:$AL$13</c:f>
              <c:strCache>
                <c:ptCount val="10"/>
                <c:pt idx="0">
                  <c:v> FLORIDA</c:v>
                </c:pt>
                <c:pt idx="1">
                  <c:v> NEW YORK</c:v>
                </c:pt>
                <c:pt idx="2">
                  <c:v> NEW JERSEY</c:v>
                </c:pt>
                <c:pt idx="3">
                  <c:v> CALIFORNIA</c:v>
                </c:pt>
                <c:pt idx="4">
                  <c:v> TEXAS</c:v>
                </c:pt>
                <c:pt idx="5">
                  <c:v> ILLINOIS</c:v>
                </c:pt>
                <c:pt idx="6">
                  <c:v> GEORGIA</c:v>
                </c:pt>
                <c:pt idx="7">
                  <c:v> PENNSYLVANIA</c:v>
                </c:pt>
                <c:pt idx="8">
                  <c:v> WASHINGTON</c:v>
                </c:pt>
                <c:pt idx="9">
                  <c:v> MASSACHUSETTS</c:v>
                </c:pt>
              </c:strCache>
            </c:strRef>
          </c:cat>
          <c:val>
            <c:numRef>
              <c:f>'GRAPHS OCTOBER 2016'!$AN$4:$AN$13</c:f>
              <c:numCache>
                <c:formatCode>0.0%</c:formatCode>
                <c:ptCount val="10"/>
                <c:pt idx="0">
                  <c:v>-0.11014521386940634</c:v>
                </c:pt>
                <c:pt idx="1">
                  <c:v>-9.7346237901966948E-2</c:v>
                </c:pt>
                <c:pt idx="2">
                  <c:v>-0.14502099580083982</c:v>
                </c:pt>
                <c:pt idx="3">
                  <c:v>-0.13687011475137201</c:v>
                </c:pt>
                <c:pt idx="4">
                  <c:v>-0.22734815798207764</c:v>
                </c:pt>
                <c:pt idx="5">
                  <c:v>-0.24573438874230435</c:v>
                </c:pt>
                <c:pt idx="6">
                  <c:v>-0.11664921465968592</c:v>
                </c:pt>
                <c:pt idx="7">
                  <c:v>-0.16402116402116407</c:v>
                </c:pt>
                <c:pt idx="8">
                  <c:v>-1.7673521850899765E-2</c:v>
                </c:pt>
                <c:pt idx="9">
                  <c:v>-9.316375198728144E-2</c:v>
                </c:pt>
              </c:numCache>
            </c:numRef>
          </c:val>
          <c:smooth val="0"/>
          <c:extLst xmlns:c16r2="http://schemas.microsoft.com/office/drawing/2015/06/chart">
            <c:ext xmlns:c16="http://schemas.microsoft.com/office/drawing/2014/chart" uri="{C3380CC4-5D6E-409C-BE32-E72D297353CC}">
              <c16:uniqueId val="{00000003-5487-445B-83E3-CC64CDE1F2D4}"/>
            </c:ext>
          </c:extLst>
        </c:ser>
        <c:dLbls>
          <c:showLegendKey val="0"/>
          <c:showVal val="0"/>
          <c:showCatName val="0"/>
          <c:showSerName val="0"/>
          <c:showPercent val="0"/>
          <c:showBubbleSize val="0"/>
        </c:dLbls>
        <c:marker val="1"/>
        <c:smooth val="0"/>
        <c:axId val="232383744"/>
        <c:axId val="232383184"/>
      </c:lineChart>
      <c:catAx>
        <c:axId val="232382064"/>
        <c:scaling>
          <c:orientation val="minMax"/>
        </c:scaling>
        <c:delete val="0"/>
        <c:axPos val="b"/>
        <c:numFmt formatCode="General" sourceLinked="1"/>
        <c:majorTickMark val="out"/>
        <c:minorTickMark val="none"/>
        <c:tickLblPos val="nextTo"/>
        <c:crossAx val="232382624"/>
        <c:crosses val="autoZero"/>
        <c:auto val="1"/>
        <c:lblAlgn val="ctr"/>
        <c:lblOffset val="100"/>
        <c:noMultiLvlLbl val="0"/>
      </c:catAx>
      <c:valAx>
        <c:axId val="232382624"/>
        <c:scaling>
          <c:orientation val="minMax"/>
        </c:scaling>
        <c:delete val="0"/>
        <c:axPos val="l"/>
        <c:majorGridlines/>
        <c:numFmt formatCode="#,##0" sourceLinked="1"/>
        <c:majorTickMark val="out"/>
        <c:minorTickMark val="none"/>
        <c:tickLblPos val="nextTo"/>
        <c:crossAx val="232382064"/>
        <c:crosses val="autoZero"/>
        <c:crossBetween val="between"/>
      </c:valAx>
      <c:valAx>
        <c:axId val="232383184"/>
        <c:scaling>
          <c:orientation val="minMax"/>
          <c:max val="0.4"/>
          <c:min val="-0.30000000000000004"/>
        </c:scaling>
        <c:delete val="0"/>
        <c:axPos val="r"/>
        <c:numFmt formatCode="0.0%" sourceLinked="0"/>
        <c:majorTickMark val="out"/>
        <c:minorTickMark val="none"/>
        <c:tickLblPos val="nextTo"/>
        <c:crossAx val="232383744"/>
        <c:crosses val="max"/>
        <c:crossBetween val="between"/>
      </c:valAx>
      <c:catAx>
        <c:axId val="232383744"/>
        <c:scaling>
          <c:orientation val="minMax"/>
        </c:scaling>
        <c:delete val="1"/>
        <c:axPos val="b"/>
        <c:numFmt formatCode="General" sourceLinked="1"/>
        <c:majorTickMark val="out"/>
        <c:minorTickMark val="none"/>
        <c:tickLblPos val="nextTo"/>
        <c:crossAx val="232383184"/>
        <c:crosses val="autoZero"/>
        <c:auto val="1"/>
        <c:lblAlgn val="ctr"/>
        <c:lblOffset val="100"/>
        <c:noMultiLvlLbl val="0"/>
      </c:catAx>
    </c:plotArea>
    <c:legend>
      <c:legendPos val="r"/>
      <c:legendEntry>
        <c:idx val="0"/>
        <c:delete val="1"/>
      </c:legendEntry>
      <c:legendEntry>
        <c:idx val="1"/>
        <c:txPr>
          <a:bodyPr/>
          <a:lstStyle/>
          <a:p>
            <a:pPr>
              <a:defRPr sz="900"/>
            </a:pPr>
            <a:endParaRPr lang="es-US"/>
          </a:p>
        </c:txPr>
      </c:legendEntry>
      <c:layout>
        <c:manualLayout>
          <c:xMode val="edge"/>
          <c:yMode val="edge"/>
          <c:x val="0.86483031013773182"/>
          <c:y val="0.76100784796996823"/>
          <c:w val="0.12507704214069254"/>
          <c:h val="0.20534912094130345"/>
        </c:manualLayout>
      </c:layout>
      <c:overlay val="1"/>
      <c:spPr>
        <a:ln>
          <a:solidFill>
            <a:schemeClr val="tx1"/>
          </a:solidFill>
        </a:ln>
      </c:spPr>
    </c:legend>
    <c:plotVisOnly val="1"/>
    <c:dispBlanksAs val="gap"/>
    <c:showDLblsOverMax val="0"/>
  </c:chart>
  <c:spPr>
    <a:effectLst>
      <a:glow rad="63500">
        <a:schemeClr val="accent1">
          <a:satMod val="175000"/>
          <a:alpha val="40000"/>
        </a:schemeClr>
      </a:glow>
    </a:effectLst>
    <a:scene3d>
      <a:camera prst="orthographicFront"/>
      <a:lightRig rig="threePt" dir="t"/>
    </a:scene3d>
    <a:sp3d>
      <a:bevelT/>
    </a:sp3d>
  </c:sp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a:pPr>
            <a:r>
              <a:rPr lang="en-US" sz="1300" b="1" i="0" u="none" strike="noStrike" baseline="0">
                <a:effectLst/>
              </a:rPr>
              <a:t>U.S. REGISTRATIONS BY REGIONS OCTOBER 2016</a:t>
            </a:r>
            <a:r>
              <a:rPr lang="en-US" sz="1300" b="1" i="0" u="none" strike="noStrike" baseline="0"/>
              <a:t> </a:t>
            </a:r>
            <a:endParaRPr lang="en-US" sz="1300" b="1"/>
          </a:p>
        </c:rich>
      </c:tx>
      <c:overlay val="0"/>
    </c:title>
    <c:autoTitleDeleted val="0"/>
    <c:plotArea>
      <c:layout/>
      <c:barChart>
        <c:barDir val="bar"/>
        <c:grouping val="clustered"/>
        <c:varyColors val="0"/>
        <c:ser>
          <c:idx val="0"/>
          <c:order val="0"/>
          <c:tx>
            <c:strRef>
              <c:f>'GRAPHS OCTOBER 2016'!$AF$2:$AF$3</c:f>
              <c:strCache>
                <c:ptCount val="2"/>
                <c:pt idx="0">
                  <c:v>REGISTRATIONS U.S.</c:v>
                </c:pt>
                <c:pt idx="1">
                  <c:v>2016</c:v>
                </c:pt>
              </c:strCache>
            </c:strRef>
          </c:tx>
          <c:spPr>
            <a:solidFill>
              <a:srgbClr val="FFFF66"/>
            </a:solidFill>
            <a:scene3d>
              <a:camera prst="orthographicFront"/>
              <a:lightRig rig="threePt" dir="t"/>
            </a:scene3d>
            <a:sp3d>
              <a:bevelT/>
            </a:sp3d>
          </c:spPr>
          <c:invertIfNegative val="0"/>
          <c:dPt>
            <c:idx val="0"/>
            <c:invertIfNegative val="0"/>
            <c:bubble3D val="0"/>
            <c:spPr>
              <a:solidFill>
                <a:srgbClr val="7030A0"/>
              </a:solidFill>
              <a:scene3d>
                <a:camera prst="orthographicFront"/>
                <a:lightRig rig="threePt" dir="t"/>
              </a:scene3d>
              <a:sp3d>
                <a:bevelT/>
              </a:sp3d>
            </c:spPr>
          </c:dPt>
          <c:dPt>
            <c:idx val="1"/>
            <c:invertIfNegative val="0"/>
            <c:bubble3D val="0"/>
            <c:spPr>
              <a:solidFill>
                <a:srgbClr val="00B050"/>
              </a:solidFill>
              <a:scene3d>
                <a:camera prst="orthographicFront"/>
                <a:lightRig rig="threePt" dir="t"/>
              </a:scene3d>
              <a:sp3d>
                <a:bevelT/>
              </a:sp3d>
            </c:spPr>
          </c:dPt>
          <c:dPt>
            <c:idx val="2"/>
            <c:invertIfNegative val="0"/>
            <c:bubble3D val="0"/>
            <c:spPr>
              <a:solidFill>
                <a:schemeClr val="bg2">
                  <a:lumMod val="50000"/>
                </a:schemeClr>
              </a:solidFill>
              <a:scene3d>
                <a:camera prst="orthographicFront"/>
                <a:lightRig rig="threePt" dir="t"/>
              </a:scene3d>
              <a:sp3d>
                <a:bevelT/>
              </a:sp3d>
            </c:spPr>
          </c:dPt>
          <c:dLbls>
            <c:spPr>
              <a:noFill/>
              <a:ln>
                <a:noFill/>
              </a:ln>
              <a:effectLst/>
            </c:spPr>
            <c:txPr>
              <a:bodyPr/>
              <a:lstStyle/>
              <a:p>
                <a:pPr>
                  <a:defRPr b="1" i="0" baseline="0"/>
                </a:pPr>
                <a:endParaRPr lang="es-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'GRAPHS OCTOBER 2016'!$AE$4:$AE$6</c:f>
              <c:strCache>
                <c:ptCount val="3"/>
                <c:pt idx="0">
                  <c:v>EASTERN REGION</c:v>
                </c:pt>
                <c:pt idx="1">
                  <c:v>SOUTHERN REGION</c:v>
                </c:pt>
                <c:pt idx="2">
                  <c:v>WESTERN REGION</c:v>
                </c:pt>
              </c:strCache>
            </c:strRef>
          </c:cat>
          <c:val>
            <c:numRef>
              <c:f>'GRAPHS OCTOBER 2016'!$AF$4:$AF$6</c:f>
              <c:numCache>
                <c:formatCode>#,##0</c:formatCode>
                <c:ptCount val="3"/>
                <c:pt idx="0">
                  <c:v>39368</c:v>
                </c:pt>
                <c:pt idx="1">
                  <c:v>32145</c:v>
                </c:pt>
                <c:pt idx="2">
                  <c:v>18264</c:v>
                </c:pt>
              </c:numCache>
            </c:numRef>
          </c:val>
          <c:extLst xmlns:c16r2="http://schemas.microsoft.com/office/drawing/2015/06/chart">
            <c:ext xmlns:c16="http://schemas.microsoft.com/office/drawing/2014/chart" uri="{C3380CC4-5D6E-409C-BE32-E72D297353CC}">
              <c16:uniqueId val="{00000000-F2B5-4791-8CB4-0EBE7D4F9802}"/>
            </c:ext>
          </c:extLst>
        </c:ser>
        <c:ser>
          <c:idx val="2"/>
          <c:order val="1"/>
          <c:tx>
            <c:strRef>
              <c:f>'GRAPHS OCTOBER 2016'!$AH$2:$AH$3</c:f>
              <c:strCache>
                <c:ptCount val="2"/>
                <c:pt idx="0">
                  <c:v>REGISTRATIONS U.S.</c:v>
                </c:pt>
                <c:pt idx="1">
                  <c:v>CHANGE%</c:v>
                </c:pt>
              </c:strCache>
            </c:strRef>
          </c:tx>
          <c:invertIfNegative val="0"/>
          <c:cat>
            <c:strRef>
              <c:f>'GRAPHS OCTOBER 2016'!$AE$4:$AE$6</c:f>
              <c:strCache>
                <c:ptCount val="3"/>
                <c:pt idx="0">
                  <c:v>EASTERN REGION</c:v>
                </c:pt>
                <c:pt idx="1">
                  <c:v>SOUTHERN REGION</c:v>
                </c:pt>
                <c:pt idx="2">
                  <c:v>WESTERN REGION</c:v>
                </c:pt>
              </c:strCache>
            </c:strRef>
          </c:cat>
          <c:val>
            <c:numRef>
              <c:f>'GRAPHS OCTOBER 2016'!$AH$4:$AH$6</c:f>
              <c:numCache>
                <c:formatCode>0.0%</c:formatCode>
                <c:ptCount val="3"/>
                <c:pt idx="0">
                  <c:v>-0.14365265813973724</c:v>
                </c:pt>
                <c:pt idx="1">
                  <c:v>-0.14766399745452616</c:v>
                </c:pt>
                <c:pt idx="2">
                  <c:v>-0.17792681280100825</c:v>
                </c:pt>
              </c:numCache>
            </c:numRef>
          </c:val>
        </c:ser>
        <c:dLbls>
          <c:showLegendKey val="0"/>
          <c:showVal val="0"/>
          <c:showCatName val="0"/>
          <c:showSerName val="0"/>
          <c:showPercent val="0"/>
          <c:showBubbleSize val="0"/>
        </c:dLbls>
        <c:gapWidth val="150"/>
        <c:axId val="307050304"/>
        <c:axId val="307050864"/>
      </c:barChart>
      <c:catAx>
        <c:axId val="307050304"/>
        <c:scaling>
          <c:orientation val="minMax"/>
        </c:scaling>
        <c:delete val="0"/>
        <c:axPos val="l"/>
        <c:numFmt formatCode="General" sourceLinked="0"/>
        <c:majorTickMark val="none"/>
        <c:minorTickMark val="none"/>
        <c:tickLblPos val="nextTo"/>
        <c:crossAx val="307050864"/>
        <c:crosses val="autoZero"/>
        <c:auto val="1"/>
        <c:lblAlgn val="ctr"/>
        <c:lblOffset val="100"/>
        <c:noMultiLvlLbl val="0"/>
      </c:catAx>
      <c:valAx>
        <c:axId val="307050864"/>
        <c:scaling>
          <c:orientation val="minMax"/>
          <c:max val="80000"/>
          <c:min val="0"/>
        </c:scaling>
        <c:delete val="0"/>
        <c:axPos val="b"/>
        <c:majorGridlines>
          <c:spPr>
            <a:ln>
              <a:noFill/>
            </a:ln>
          </c:spPr>
        </c:majorGridlines>
        <c:numFmt formatCode="#,##0" sourceLinked="1"/>
        <c:majorTickMark val="none"/>
        <c:minorTickMark val="none"/>
        <c:tickLblPos val="nextTo"/>
        <c:crossAx val="307050304"/>
        <c:crosses val="autoZero"/>
        <c:crossBetween val="between"/>
        <c:majorUnit val="20000"/>
        <c:minorUnit val="2000"/>
      </c:valAx>
      <c:spPr>
        <a:noFill/>
        <a:ln w="25400">
          <a:noFill/>
        </a:ln>
      </c:spPr>
    </c:plotArea>
    <c:plotVisOnly val="1"/>
    <c:dispBlanksAs val="gap"/>
    <c:showDLblsOverMax val="0"/>
  </c:chart>
  <c:spPr>
    <a:effectLst>
      <a:glow rad="63500">
        <a:schemeClr val="accent1">
          <a:satMod val="175000"/>
          <a:alpha val="40000"/>
        </a:schemeClr>
      </a:glow>
    </a:effectLst>
    <a:scene3d>
      <a:camera prst="orthographicFront"/>
      <a:lightRig rig="threePt" dir="t"/>
    </a:scene3d>
    <a:sp3d>
      <a:bevelT/>
    </a:sp3d>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1600"/>
            </a:pPr>
            <a:r>
              <a:rPr lang="en-US" sz="1400"/>
              <a:t>TOTAL REGITRATIONS OCTOBER 2016 VS 2015</a:t>
            </a:r>
          </a:p>
        </c:rich>
      </c:tx>
      <c:overlay val="0"/>
    </c:title>
    <c:autoTitleDeleted val="0"/>
    <c:plotArea>
      <c:layout/>
      <c:barChart>
        <c:barDir val="bar"/>
        <c:grouping val="clustered"/>
        <c:varyColors val="0"/>
        <c:ser>
          <c:idx val="0"/>
          <c:order val="0"/>
          <c:tx>
            <c:strRef>
              <c:f>'GRAPHS OCTOBER 2016'!$F$5</c:f>
              <c:strCache>
                <c:ptCount val="1"/>
                <c:pt idx="0">
                  <c:v>TOTAL REGISTRATIONS</c:v>
                </c:pt>
              </c:strCache>
            </c:strRef>
          </c:tx>
          <c:spPr>
            <a:solidFill>
              <a:srgbClr val="FFFF99"/>
            </a:solidFill>
            <a:scene3d>
              <a:camera prst="orthographicFront"/>
              <a:lightRig rig="threePt" dir="t"/>
            </a:scene3d>
            <a:sp3d>
              <a:bevelT/>
            </a:sp3d>
          </c:spPr>
          <c:invertIfNegative val="0"/>
          <c:dPt>
            <c:idx val="0"/>
            <c:invertIfNegative val="0"/>
            <c:bubble3D val="0"/>
            <c:spPr>
              <a:solidFill>
                <a:schemeClr val="accent2">
                  <a:lumMod val="75000"/>
                </a:schemeClr>
              </a:solidFill>
              <a:scene3d>
                <a:camera prst="orthographicFront"/>
                <a:lightRig rig="threePt" dir="t"/>
              </a:scene3d>
              <a:sp3d>
                <a:bevelT/>
              </a:sp3d>
            </c:spPr>
          </c:dPt>
          <c:dPt>
            <c:idx val="1"/>
            <c:invertIfNegative val="0"/>
            <c:bubble3D val="0"/>
            <c:spPr>
              <a:solidFill>
                <a:schemeClr val="tx2">
                  <a:lumMod val="60000"/>
                  <a:lumOff val="40000"/>
                </a:schemeClr>
              </a:solidFill>
              <a:scene3d>
                <a:camera prst="orthographicFront"/>
                <a:lightRig rig="threePt" dir="t"/>
              </a:scene3d>
              <a:sp3d>
                <a:bevelT/>
              </a:sp3d>
            </c:spPr>
          </c:dPt>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'GRAPHS OCTOBER 2016'!$G$2:$H$2</c:f>
              <c:strCache>
                <c:ptCount val="2"/>
                <c:pt idx="0">
                  <c:v>2016</c:v>
                </c:pt>
                <c:pt idx="1">
                  <c:v>2015R</c:v>
                </c:pt>
              </c:strCache>
            </c:strRef>
          </c:cat>
          <c:val>
            <c:numRef>
              <c:f>'GRAPHS OCTOBER 2016'!$G$5:$H$5</c:f>
              <c:numCache>
                <c:formatCode>#,##0</c:formatCode>
                <c:ptCount val="2"/>
                <c:pt idx="0">
                  <c:v>168785</c:v>
                </c:pt>
                <c:pt idx="1">
                  <c:v>186069</c:v>
                </c:pt>
              </c:numCache>
            </c:numRef>
          </c:val>
          <c:extLst xmlns:c16r2="http://schemas.microsoft.com/office/drawing/2015/06/chart">
            <c:ext xmlns:c16="http://schemas.microsoft.com/office/drawing/2014/chart" uri="{C3380CC4-5D6E-409C-BE32-E72D297353CC}">
              <c16:uniqueId val="{00000000-AE38-4A1B-89E8-2F399AAA2DC9}"/>
            </c:ext>
          </c:extLst>
        </c:ser>
        <c:dLbls>
          <c:showLegendKey val="0"/>
          <c:showVal val="1"/>
          <c:showCatName val="0"/>
          <c:showSerName val="0"/>
          <c:showPercent val="0"/>
          <c:showBubbleSize val="0"/>
        </c:dLbls>
        <c:gapWidth val="75"/>
        <c:axId val="303019968"/>
        <c:axId val="303020528"/>
      </c:barChart>
      <c:catAx>
        <c:axId val="303019968"/>
        <c:scaling>
          <c:orientation val="minMax"/>
        </c:scaling>
        <c:delete val="0"/>
        <c:axPos val="l"/>
        <c:numFmt formatCode="General" sourceLinked="0"/>
        <c:majorTickMark val="none"/>
        <c:minorTickMark val="none"/>
        <c:tickLblPos val="nextTo"/>
        <c:crossAx val="303020528"/>
        <c:crosses val="autoZero"/>
        <c:auto val="1"/>
        <c:lblAlgn val="ctr"/>
        <c:lblOffset val="100"/>
        <c:noMultiLvlLbl val="0"/>
      </c:catAx>
      <c:valAx>
        <c:axId val="303020528"/>
        <c:scaling>
          <c:orientation val="minMax"/>
          <c:min val="100000"/>
        </c:scaling>
        <c:delete val="0"/>
        <c:axPos val="b"/>
        <c:numFmt formatCode="#,##0" sourceLinked="1"/>
        <c:majorTickMark val="out"/>
        <c:minorTickMark val="none"/>
        <c:tickLblPos val="nextTo"/>
        <c:crossAx val="303019968"/>
        <c:crosses val="autoZero"/>
        <c:crossBetween val="between"/>
      </c:valAx>
    </c:plotArea>
    <c:plotVisOnly val="1"/>
    <c:dispBlanksAs val="gap"/>
    <c:showDLblsOverMax val="0"/>
  </c:chart>
  <c:spPr>
    <a:effectLst>
      <a:glow rad="63500">
        <a:schemeClr val="accent1">
          <a:satMod val="175000"/>
          <a:alpha val="40000"/>
        </a:schemeClr>
      </a:glow>
    </a:effectLst>
    <a:scene3d>
      <a:camera prst="orthographicFront"/>
      <a:lightRig rig="threePt" dir="t"/>
    </a:scene3d>
    <a:sp3d>
      <a:bevelT/>
    </a:sp3d>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REGISTRATIONS </a:t>
            </a:r>
            <a:r>
              <a:rPr lang="en-US" sz="1800" b="1" i="0" u="none" strike="noStrike" baseline="0">
                <a:effectLst/>
              </a:rPr>
              <a:t>OCTOBER </a:t>
            </a:r>
            <a:r>
              <a:rPr lang="en-US"/>
              <a:t> 2016</a:t>
            </a: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'GRAPHS OCTOBER 2016'!$G$2</c:f>
              <c:strCache>
                <c:ptCount val="1"/>
                <c:pt idx="0">
                  <c:v>2016</c:v>
                </c:pt>
              </c:strCache>
            </c:strRef>
          </c:tx>
          <c:spPr>
            <a:scene3d>
              <a:camera prst="orthographicFront"/>
              <a:lightRig rig="threePt" dir="t"/>
            </a:scene3d>
            <a:sp3d>
              <a:bevelT w="63500"/>
              <a:bevelB w="165100" prst="coolSlant"/>
            </a:sp3d>
          </c:spPr>
          <c:explosion val="1"/>
          <c:dLbls>
            <c:dLbl>
              <c:idx val="0"/>
              <c:layout>
                <c:manualLayout>
                  <c:x val="-0.21082895888013997"/>
                  <c:y val="-0.1317257217847769"/>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Lst>
            </c:dLbl>
            <c:dLbl>
              <c:idx val="1"/>
              <c:layout>
                <c:manualLayout>
                  <c:x val="0.14233092738407699"/>
                  <c:y val="7.1969597550306214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Lst>
            </c:dLbl>
            <c:spPr>
              <a:noFill/>
              <a:ln>
                <a:noFill/>
              </a:ln>
              <a:effectLst/>
            </c:spPr>
            <c:txPr>
              <a:bodyPr/>
              <a:lstStyle/>
              <a:p>
                <a:pPr>
                  <a:defRPr b="1" i="0" baseline="0"/>
                </a:pPr>
                <a:endParaRPr lang="es-US"/>
              </a:p>
            </c:txPr>
            <c:dLblPos val="inEnd"/>
            <c:showLegendKey val="0"/>
            <c:showVal val="1"/>
            <c:showCatName val="0"/>
            <c:showSerName val="0"/>
            <c:showPercent val="1"/>
            <c:showBubbleSize val="0"/>
            <c:separator>
</c:separator>
            <c:showLeaderLines val="0"/>
            <c:extLst>
              <c:ext xmlns:c15="http://schemas.microsoft.com/office/drawing/2012/chart" uri="{CE6537A1-D6FC-4f65-9D91-7224C49458BB}"/>
            </c:extLst>
          </c:dLbls>
          <c:cat>
            <c:strRef>
              <c:f>'GRAPHS OCTOBER 2016'!$F$3:$F$4</c:f>
              <c:strCache>
                <c:ptCount val="2"/>
                <c:pt idx="0">
                  <c:v>NON RESIDENTS</c:v>
                </c:pt>
                <c:pt idx="1">
                  <c:v>RESIDENTS</c:v>
                </c:pt>
              </c:strCache>
            </c:strRef>
          </c:cat>
          <c:val>
            <c:numRef>
              <c:f>'GRAPHS OCTOBER 2016'!$G$3:$G$4</c:f>
              <c:numCache>
                <c:formatCode>#,##0</c:formatCode>
                <c:ptCount val="2"/>
                <c:pt idx="0">
                  <c:v>104474</c:v>
                </c:pt>
                <c:pt idx="1">
                  <c:v>64311</c:v>
                </c:pt>
              </c:numCache>
            </c:numRef>
          </c:val>
        </c:ser>
        <c:dLbls>
          <c:showLegendKey val="0"/>
          <c:showVal val="0"/>
          <c:showCatName val="0"/>
          <c:showSerName val="0"/>
          <c:showPercent val="0"/>
          <c:showBubbleSize val="0"/>
          <c:showLeaderLines val="0"/>
        </c:dLbls>
      </c:pie3DChart>
    </c:plotArea>
    <c:legend>
      <c:legendPos val="r"/>
      <c:overlay val="0"/>
    </c:legend>
    <c:plotVisOnly val="1"/>
    <c:dispBlanksAs val="gap"/>
    <c:showDLblsOverMax val="0"/>
  </c:chart>
  <c:spPr>
    <a:solidFill>
      <a:schemeClr val="bg1"/>
    </a:solidFill>
    <a:effectLst>
      <a:glow rad="63500">
        <a:schemeClr val="accent1">
          <a:satMod val="175000"/>
          <a:alpha val="40000"/>
        </a:schemeClr>
      </a:glow>
    </a:effectLst>
    <a:scene3d>
      <a:camera prst="orthographicFront"/>
      <a:lightRig rig="threePt" dir="t"/>
    </a:scene3d>
    <a:sp3d>
      <a:bevelT/>
    </a:sp3d>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5</xdr:col>
      <xdr:colOff>9525</xdr:colOff>
      <xdr:row>16</xdr:row>
      <xdr:rowOff>52387</xdr:rowOff>
    </xdr:from>
    <xdr:to>
      <xdr:col>10</xdr:col>
      <xdr:colOff>400050</xdr:colOff>
      <xdr:row>30</xdr:row>
      <xdr:rowOff>128587</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9525</xdr:colOff>
      <xdr:row>0</xdr:row>
      <xdr:rowOff>195262</xdr:rowOff>
    </xdr:from>
    <xdr:to>
      <xdr:col>16</xdr:col>
      <xdr:colOff>219075</xdr:colOff>
      <xdr:row>15</xdr:row>
      <xdr:rowOff>133350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9525</xdr:colOff>
      <xdr:row>0</xdr:row>
      <xdr:rowOff>157162</xdr:rowOff>
    </xdr:from>
    <xdr:to>
      <xdr:col>22</xdr:col>
      <xdr:colOff>400050</xdr:colOff>
      <xdr:row>15</xdr:row>
      <xdr:rowOff>33337</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23</xdr:col>
      <xdr:colOff>9525</xdr:colOff>
      <xdr:row>0</xdr:row>
      <xdr:rowOff>171450</xdr:rowOff>
    </xdr:from>
    <xdr:to>
      <xdr:col>28</xdr:col>
      <xdr:colOff>400050</xdr:colOff>
      <xdr:row>15</xdr:row>
      <xdr:rowOff>38099</xdr:rowOff>
    </xdr:to>
    <xdr:graphicFrame macro="">
      <xdr:nvGraphicFramePr>
        <xdr:cNvPr id="5" name="Chart 4"/>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29</xdr:col>
      <xdr:colOff>219075</xdr:colOff>
      <xdr:row>9</xdr:row>
      <xdr:rowOff>157162</xdr:rowOff>
    </xdr:from>
    <xdr:to>
      <xdr:col>35</xdr:col>
      <xdr:colOff>495300</xdr:colOff>
      <xdr:row>24</xdr:row>
      <xdr:rowOff>33337</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36</xdr:col>
      <xdr:colOff>285750</xdr:colOff>
      <xdr:row>17</xdr:row>
      <xdr:rowOff>123825</xdr:rowOff>
    </xdr:from>
    <xdr:to>
      <xdr:col>43</xdr:col>
      <xdr:colOff>142874</xdr:colOff>
      <xdr:row>33</xdr:row>
      <xdr:rowOff>166688</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37</xdr:col>
      <xdr:colOff>0</xdr:colOff>
      <xdr:row>1</xdr:row>
      <xdr:rowOff>14287</xdr:rowOff>
    </xdr:from>
    <xdr:to>
      <xdr:col>42</xdr:col>
      <xdr:colOff>495300</xdr:colOff>
      <xdr:row>15</xdr:row>
      <xdr:rowOff>90487</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15586</xdr:colOff>
      <xdr:row>31</xdr:row>
      <xdr:rowOff>71003</xdr:rowOff>
    </xdr:from>
    <xdr:to>
      <xdr:col>10</xdr:col>
      <xdr:colOff>406111</xdr:colOff>
      <xdr:row>45</xdr:row>
      <xdr:rowOff>147203</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590550</xdr:colOff>
      <xdr:row>0</xdr:row>
      <xdr:rowOff>166687</xdr:rowOff>
    </xdr:from>
    <xdr:to>
      <xdr:col>10</xdr:col>
      <xdr:colOff>371475</xdr:colOff>
      <xdr:row>15</xdr:row>
      <xdr:rowOff>33337</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10</xdr:col>
      <xdr:colOff>581025</xdr:colOff>
      <xdr:row>16</xdr:row>
      <xdr:rowOff>76200</xdr:rowOff>
    </xdr:from>
    <xdr:to>
      <xdr:col>16</xdr:col>
      <xdr:colOff>180975</xdr:colOff>
      <xdr:row>31</xdr:row>
      <xdr:rowOff>33338</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17</xdr:col>
      <xdr:colOff>28575</xdr:colOff>
      <xdr:row>16</xdr:row>
      <xdr:rowOff>0</xdr:rowOff>
    </xdr:from>
    <xdr:to>
      <xdr:col>22</xdr:col>
      <xdr:colOff>419100</xdr:colOff>
      <xdr:row>30</xdr:row>
      <xdr:rowOff>85725</xdr:rowOff>
    </xdr:to>
    <xdr:graphicFrame macro="">
      <xdr:nvGraphicFramePr>
        <xdr:cNvPr id="1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0.16042</cdr:x>
      <cdr:y>0.05008</cdr:y>
    </cdr:from>
    <cdr:to>
      <cdr:x>0.84167</cdr:x>
      <cdr:y>0.13809</cdr:y>
    </cdr:to>
    <cdr:sp macro="" textlink="">
      <cdr:nvSpPr>
        <cdr:cNvPr id="3" name="TextBox 2"/>
        <cdr:cNvSpPr txBox="1"/>
      </cdr:nvSpPr>
      <cdr:spPr>
        <a:xfrm xmlns:a="http://schemas.openxmlformats.org/drawingml/2006/main">
          <a:off x="733425" y="157163"/>
          <a:ext cx="3114675" cy="2762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b="1"/>
            <a:t>TOTAL REGISTRATIONS</a:t>
          </a:r>
          <a:r>
            <a:rPr lang="en-US" sz="1100" b="1" baseline="0"/>
            <a:t> OCTOBER 2016</a:t>
          </a:r>
          <a:endParaRPr lang="en-US" sz="1100" b="1"/>
        </a:p>
      </cdr:txBody>
    </cdr:sp>
  </cdr:relSizeAnchor>
</c:userShapes>
</file>

<file path=xl/drawings/drawing3.xml><?xml version="1.0" encoding="utf-8"?>
<c:userShapes xmlns:c="http://schemas.openxmlformats.org/drawingml/2006/chart">
  <cdr:relSizeAnchor xmlns:cdr="http://schemas.openxmlformats.org/drawingml/2006/chartDrawing">
    <cdr:from>
      <cdr:x>0.24494</cdr:x>
      <cdr:y>0.01903</cdr:y>
    </cdr:from>
    <cdr:to>
      <cdr:x>0.8207</cdr:x>
      <cdr:y>0.12327</cdr:y>
    </cdr:to>
    <cdr:sp macro="" textlink="">
      <cdr:nvSpPr>
        <cdr:cNvPr id="2" name="TextBox 1"/>
        <cdr:cNvSpPr txBox="1"/>
      </cdr:nvSpPr>
      <cdr:spPr>
        <a:xfrm xmlns:a="http://schemas.openxmlformats.org/drawingml/2006/main">
          <a:off x="1262182" y="58819"/>
          <a:ext cx="2966918" cy="32218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t>U.S. TOP TEN REGISTRATIONS OCTOBER</a:t>
          </a:r>
          <a:r>
            <a:rPr lang="en-US" sz="1100" b="1" baseline="0"/>
            <a:t> 2016</a:t>
          </a:r>
          <a:r>
            <a:rPr lang="en-US" sz="1100" b="1"/>
            <a:t> </a:t>
          </a:r>
        </a:p>
      </cdr:txBody>
    </cdr:sp>
  </cdr:relSizeAnchor>
</c:userShapes>
</file>

<file path=xl/drawings/drawing4.xml><?xml version="1.0" encoding="utf-8"?>
<c:userShapes xmlns:c="http://schemas.openxmlformats.org/drawingml/2006/chart">
  <cdr:relSizeAnchor xmlns:cdr="http://schemas.openxmlformats.org/drawingml/2006/chartDrawing">
    <cdr:from>
      <cdr:x>0.16042</cdr:x>
      <cdr:y>0.05008</cdr:y>
    </cdr:from>
    <cdr:to>
      <cdr:x>0.84167</cdr:x>
      <cdr:y>0.13809</cdr:y>
    </cdr:to>
    <cdr:sp macro="" textlink="">
      <cdr:nvSpPr>
        <cdr:cNvPr id="3" name="TextBox 2"/>
        <cdr:cNvSpPr txBox="1"/>
      </cdr:nvSpPr>
      <cdr:spPr>
        <a:xfrm xmlns:a="http://schemas.openxmlformats.org/drawingml/2006/main">
          <a:off x="733425" y="157163"/>
          <a:ext cx="3114675" cy="2762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b="1"/>
            <a:t>TOTAL REGISTRATIONS</a:t>
          </a:r>
          <a:r>
            <a:rPr lang="en-US" sz="1100" b="1" baseline="0"/>
            <a:t> OCTOBER 2016</a:t>
          </a:r>
          <a:endParaRPr lang="en-US" sz="1100" b="1"/>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Users/francisco.pesante/AppData/Local/Microsoft/Windows/Temporary%20Internet%20Files/Content.Outlook/PXNFVUT0/ORIGENES%20Y%20CONVERSIONES%20OCTUBRE%202016.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real/1-ESTAD&#205;STICAS%20-%20PROMOCI&#211;N/1-AAA-INFORMES%20DE%20ORIGEN/ORIGEN%20GEOGRAFICO%20FY2016/ORIGENES%20Y%20CONVERSIONES%20OCTUBRE%202015-REVISED.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francisco.pesante/AppData/Local/Microsoft/Windows/Temporary%20Internet%20Files/Content.Outlook/PXNFVUT0/AS%20OF%20SEPTEMBER%20201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real/1-ESTAD&#205;STICAS%20-%20PROMOCI&#211;N/1-AAA-INFORMES%20DE%20ORIGEN/ORIGEN%20GEOGRAFICO%20FY2016/AS%20OF%20JUNE%20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ENES OCTUBRE 2016"/>
      <sheetName val="FPS CAGUAS"/>
      <sheetName val="ESJ AZUL COLLECTION"/>
      <sheetName val="Sheet9"/>
      <sheetName val="Sheet8"/>
      <sheetName val="Sheet7"/>
      <sheetName val="Sheet6"/>
      <sheetName val="Sheet5"/>
      <sheetName val="Sheet4"/>
      <sheetName val="Sheet3"/>
      <sheetName val="Sheet2"/>
      <sheetName val="Sheet1"/>
      <sheetName val="DIVISION (2)"/>
      <sheetName val="INTERCONTINENTAL"/>
      <sheetName val="HYATT PLACE SJ"/>
      <sheetName val="RITZ CARLTON SJ"/>
      <sheetName val="TRYP IV"/>
      <sheetName val="verdanza"/>
      <sheetName val="WYNDHAM RIO MAR"/>
      <sheetName val="W GARDEN @ PALMAS DM"/>
      <sheetName val="HYATT PLACE MANATÍ"/>
      <sheetName val="HYATT PLACE BAYAMÓN"/>
      <sheetName val="HYATT HOUSE SJ"/>
      <sheetName val="HJ PONCE"/>
      <sheetName val="PONCE PLAZA"/>
      <sheetName val="ROYAL ISABELA"/>
      <sheetName val="RINCÓN OF THE SEAS"/>
      <sheetName val="RINCÓN BEACH RESORT"/>
      <sheetName val="VILLA COFRESÍ"/>
      <sheetName val="SJ AIRPORT"/>
      <sheetName val="LA CONCHA"/>
      <sheetName val="MIRAMAR"/>
      <sheetName val="HOL INN EXPRESS SJ"/>
      <sheetName val="HOL INN MAYAGÜEZ"/>
      <sheetName val="hol inn ponce"/>
      <sheetName val="DB PLANTATION"/>
      <sheetName val="CBM ISLA VERDE"/>
      <sheetName val="CBM AGUADILLA"/>
      <sheetName val="COPAMARINA"/>
      <sheetName val="CBM MIRAMAR"/>
      <sheetName val="SHERATON OLD SJ"/>
      <sheetName val="COMFORT INN SJ"/>
      <sheetName val="W. retreat vieques"/>
      <sheetName val="PLAZA DE ARMAS"/>
      <sheetName val="EL CONVENTO"/>
      <sheetName val="GRAN MELIÁ"/>
      <sheetName val="CONDADO PALM"/>
      <sheetName val="PUNTA MARACAYO"/>
      <sheetName val="VILLA ANTONIO"/>
      <sheetName val="ST REGIS BAHÍA"/>
      <sheetName val="SJ MARRIOTT"/>
      <sheetName val="GUAJATACA"/>
      <sheetName val="EL BUEN CAFÉ"/>
      <sheetName val="VILLAS DEL MAR HAU"/>
      <sheetName val="WATER CLUB"/>
      <sheetName val="PALMAS DE LUCÍA"/>
      <sheetName val="MAUNA CARIBE"/>
      <sheetName val="CIELO MAR"/>
      <sheetName val="HAC EL JIBARITO"/>
      <sheetName val="GUÁNICA 1929"/>
      <sheetName val="CORAL PRINCESS"/>
      <sheetName val="WB BOQUERON BEACH"/>
      <sheetName val="BOQUEMAR"/>
      <sheetName val="MEDIA LUNA"/>
      <sheetName val="VILLAS DE SOTOMAYOR"/>
      <sheetName val="VILLA PARGUERA"/>
      <sheetName val="COSTA BAHÍA"/>
      <sheetName val="DOUBLE TREE"/>
      <sheetName val="PONCE HILTON"/>
      <sheetName val="EMBASSY STES DDM"/>
      <sheetName val="EL CONQUISTADOR"/>
      <sheetName val="EMBASSY STES ISLA VERDE"/>
      <sheetName val="CONDADO PLAZA"/>
      <sheetName val="CARIBE HILTON"/>
      <sheetName val="HAMPTON INN"/>
      <sheetName val="COLONIAL"/>
      <sheetName val="MILANO"/>
      <sheetName val="FAJARDO INN"/>
      <sheetName val="MAYAGÜEZ RESORT"/>
      <sheetName val="RITZ CARLTON RESERVE"/>
      <sheetName val="COMBATE BEACH"/>
      <sheetName val="EL FARO"/>
      <sheetName val="MELIÁ"/>
      <sheetName val="casa condado"/>
      <sheetName val="CASA VERDE"/>
      <sheetName val="DA'HOUSE"/>
      <sheetName val="CASABLANCA"/>
      <sheetName val="DREAM'S HOTEL"/>
      <sheetName val="LA PLAYA"/>
      <sheetName val="CORAL BTS"/>
      <sheetName val="SHERATON CONV CENTER"/>
    </sheetNames>
    <sheetDataSet>
      <sheetData sheetId="0">
        <row r="6">
          <cell r="DJ6">
            <v>414</v>
          </cell>
        </row>
        <row r="7">
          <cell r="DJ7">
            <v>145</v>
          </cell>
        </row>
        <row r="8">
          <cell r="DJ8">
            <v>801</v>
          </cell>
        </row>
        <row r="9">
          <cell r="DJ9">
            <v>150</v>
          </cell>
        </row>
        <row r="10">
          <cell r="DJ10">
            <v>5190</v>
          </cell>
        </row>
        <row r="11">
          <cell r="DJ11">
            <v>1097</v>
          </cell>
        </row>
        <row r="12">
          <cell r="DJ12">
            <v>1903</v>
          </cell>
        </row>
        <row r="13">
          <cell r="DJ13">
            <v>145</v>
          </cell>
        </row>
        <row r="14">
          <cell r="DJ14">
            <v>18016</v>
          </cell>
        </row>
        <row r="15">
          <cell r="DJ15">
            <v>4218</v>
          </cell>
        </row>
        <row r="16">
          <cell r="DJ16">
            <v>93</v>
          </cell>
        </row>
        <row r="17">
          <cell r="DJ17">
            <v>93</v>
          </cell>
        </row>
        <row r="18">
          <cell r="DJ18">
            <v>4288</v>
          </cell>
        </row>
        <row r="19">
          <cell r="DJ19">
            <v>831</v>
          </cell>
        </row>
        <row r="20">
          <cell r="DJ20">
            <v>129</v>
          </cell>
        </row>
        <row r="21">
          <cell r="DJ21">
            <v>326</v>
          </cell>
        </row>
        <row r="22">
          <cell r="DJ22">
            <v>399</v>
          </cell>
        </row>
        <row r="23">
          <cell r="DJ23">
            <v>421</v>
          </cell>
        </row>
        <row r="24">
          <cell r="DJ24">
            <v>165</v>
          </cell>
        </row>
        <row r="25">
          <cell r="DJ25">
            <v>2226</v>
          </cell>
        </row>
        <row r="26">
          <cell r="DJ26">
            <v>2852</v>
          </cell>
        </row>
        <row r="27">
          <cell r="DJ27">
            <v>1334</v>
          </cell>
        </row>
        <row r="28">
          <cell r="DJ28">
            <v>710</v>
          </cell>
        </row>
        <row r="29">
          <cell r="DJ29">
            <v>188</v>
          </cell>
        </row>
        <row r="30">
          <cell r="DJ30">
            <v>569</v>
          </cell>
        </row>
        <row r="31">
          <cell r="DJ31">
            <v>64</v>
          </cell>
        </row>
        <row r="32">
          <cell r="DJ32">
            <v>224</v>
          </cell>
        </row>
        <row r="33">
          <cell r="DJ33">
            <v>247</v>
          </cell>
        </row>
        <row r="34">
          <cell r="DJ34">
            <v>229</v>
          </cell>
        </row>
        <row r="35">
          <cell r="DJ35">
            <v>5701</v>
          </cell>
        </row>
        <row r="36">
          <cell r="DJ36">
            <v>159</v>
          </cell>
        </row>
        <row r="37">
          <cell r="DJ37">
            <v>14456</v>
          </cell>
        </row>
        <row r="38">
          <cell r="DJ38">
            <v>1861</v>
          </cell>
        </row>
        <row r="39">
          <cell r="DJ39">
            <v>59</v>
          </cell>
        </row>
        <row r="40">
          <cell r="DJ40">
            <v>1661</v>
          </cell>
        </row>
        <row r="41">
          <cell r="DJ41">
            <v>281</v>
          </cell>
        </row>
        <row r="42">
          <cell r="DJ42">
            <v>228</v>
          </cell>
        </row>
        <row r="43">
          <cell r="DJ43">
            <v>3476</v>
          </cell>
        </row>
        <row r="44">
          <cell r="DJ44">
            <v>213</v>
          </cell>
        </row>
        <row r="45">
          <cell r="DJ45">
            <v>654</v>
          </cell>
        </row>
        <row r="46">
          <cell r="DJ46">
            <v>37</v>
          </cell>
        </row>
        <row r="47">
          <cell r="DJ47">
            <v>728</v>
          </cell>
        </row>
        <row r="48">
          <cell r="DJ48">
            <v>4656</v>
          </cell>
        </row>
        <row r="49">
          <cell r="DJ49">
            <v>410</v>
          </cell>
        </row>
        <row r="50">
          <cell r="DJ50">
            <v>63</v>
          </cell>
        </row>
        <row r="51">
          <cell r="DJ51">
            <v>2561</v>
          </cell>
        </row>
        <row r="52">
          <cell r="DJ52">
            <v>3057</v>
          </cell>
        </row>
        <row r="53">
          <cell r="DJ53">
            <v>1415</v>
          </cell>
        </row>
        <row r="54">
          <cell r="DJ54">
            <v>137</v>
          </cell>
        </row>
        <row r="55">
          <cell r="DJ55">
            <v>478</v>
          </cell>
        </row>
        <row r="56">
          <cell r="DJ56">
            <v>19</v>
          </cell>
        </row>
        <row r="57">
          <cell r="DJ57">
            <v>0</v>
          </cell>
        </row>
        <row r="58">
          <cell r="DJ58">
            <v>283</v>
          </cell>
        </row>
        <row r="61">
          <cell r="DJ61">
            <v>18</v>
          </cell>
        </row>
        <row r="62">
          <cell r="DJ62">
            <v>3</v>
          </cell>
        </row>
        <row r="63">
          <cell r="DJ63">
            <v>0</v>
          </cell>
        </row>
        <row r="64">
          <cell r="DJ64">
            <v>47</v>
          </cell>
        </row>
        <row r="65">
          <cell r="DJ65">
            <v>0</v>
          </cell>
        </row>
        <row r="66">
          <cell r="DJ66">
            <v>0</v>
          </cell>
        </row>
        <row r="67">
          <cell r="DJ67">
            <v>5</v>
          </cell>
        </row>
        <row r="68">
          <cell r="DJ68">
            <v>1</v>
          </cell>
        </row>
        <row r="69">
          <cell r="DJ69">
            <v>6</v>
          </cell>
        </row>
        <row r="70">
          <cell r="DJ70">
            <v>0</v>
          </cell>
        </row>
        <row r="71">
          <cell r="DJ71">
            <v>195</v>
          </cell>
        </row>
        <row r="72">
          <cell r="DJ72">
            <v>3</v>
          </cell>
        </row>
        <row r="73">
          <cell r="DJ73">
            <v>4</v>
          </cell>
        </row>
        <row r="74">
          <cell r="DJ74">
            <v>46</v>
          </cell>
        </row>
        <row r="75">
          <cell r="DJ75">
            <v>8</v>
          </cell>
        </row>
        <row r="76">
          <cell r="DJ76">
            <v>1</v>
          </cell>
        </row>
        <row r="77">
          <cell r="DJ77">
            <v>0</v>
          </cell>
        </row>
        <row r="78">
          <cell r="DJ78">
            <v>616</v>
          </cell>
        </row>
        <row r="80">
          <cell r="DJ80">
            <v>827</v>
          </cell>
        </row>
        <row r="83">
          <cell r="DJ83">
            <v>1</v>
          </cell>
        </row>
        <row r="84">
          <cell r="DJ84">
            <v>142</v>
          </cell>
        </row>
        <row r="85">
          <cell r="DJ85">
            <v>42</v>
          </cell>
        </row>
        <row r="86">
          <cell r="DJ86">
            <v>73</v>
          </cell>
        </row>
        <row r="87">
          <cell r="DJ87">
            <v>39</v>
          </cell>
        </row>
        <row r="88">
          <cell r="DJ88">
            <v>4</v>
          </cell>
        </row>
        <row r="89">
          <cell r="DJ89">
            <v>156</v>
          </cell>
        </row>
        <row r="90">
          <cell r="DJ90">
            <v>0</v>
          </cell>
        </row>
        <row r="93">
          <cell r="DJ93">
            <v>177</v>
          </cell>
        </row>
        <row r="94">
          <cell r="DJ94">
            <v>11</v>
          </cell>
        </row>
        <row r="95">
          <cell r="DJ95">
            <v>138</v>
          </cell>
        </row>
        <row r="96">
          <cell r="DJ96">
            <v>171</v>
          </cell>
        </row>
        <row r="97">
          <cell r="DJ97">
            <v>728</v>
          </cell>
        </row>
        <row r="98">
          <cell r="DJ98">
            <v>67</v>
          </cell>
        </row>
        <row r="99">
          <cell r="DJ99">
            <v>1</v>
          </cell>
        </row>
        <row r="100">
          <cell r="DJ100">
            <v>6</v>
          </cell>
        </row>
        <row r="101">
          <cell r="DJ101">
            <v>1</v>
          </cell>
        </row>
        <row r="102">
          <cell r="DJ102">
            <v>82</v>
          </cell>
        </row>
        <row r="103">
          <cell r="DJ103">
            <v>9</v>
          </cell>
        </row>
        <row r="104">
          <cell r="DJ104">
            <v>43</v>
          </cell>
        </row>
        <row r="105">
          <cell r="DJ105">
            <v>135</v>
          </cell>
        </row>
        <row r="106">
          <cell r="DJ106">
            <v>7</v>
          </cell>
        </row>
        <row r="109">
          <cell r="DJ109">
            <v>4</v>
          </cell>
        </row>
        <row r="110">
          <cell r="DJ110">
            <v>732</v>
          </cell>
        </row>
        <row r="112">
          <cell r="DJ112">
            <v>0</v>
          </cell>
        </row>
        <row r="113">
          <cell r="DJ113">
            <v>2</v>
          </cell>
        </row>
        <row r="114">
          <cell r="DJ114">
            <v>65</v>
          </cell>
        </row>
        <row r="115">
          <cell r="DJ115">
            <v>15</v>
          </cell>
        </row>
        <row r="116">
          <cell r="DJ116">
            <v>131</v>
          </cell>
        </row>
        <row r="117">
          <cell r="DJ117">
            <v>169</v>
          </cell>
        </row>
        <row r="118">
          <cell r="DJ118">
            <v>0</v>
          </cell>
        </row>
        <row r="119">
          <cell r="DJ119">
            <v>1267</v>
          </cell>
        </row>
        <row r="121">
          <cell r="DJ121">
            <v>74</v>
          </cell>
        </row>
        <row r="122">
          <cell r="DJ122">
            <v>84</v>
          </cell>
        </row>
        <row r="123">
          <cell r="DJ123">
            <v>137</v>
          </cell>
        </row>
        <row r="124">
          <cell r="DJ124">
            <v>32</v>
          </cell>
        </row>
        <row r="125">
          <cell r="DJ125">
            <v>158</v>
          </cell>
        </row>
        <row r="126">
          <cell r="DJ126">
            <v>48</v>
          </cell>
        </row>
        <row r="127">
          <cell r="DJ127">
            <v>8</v>
          </cell>
        </row>
        <row r="128">
          <cell r="DJ128">
            <v>20</v>
          </cell>
        </row>
        <row r="129">
          <cell r="DJ129">
            <v>38</v>
          </cell>
        </row>
        <row r="130">
          <cell r="DJ130">
            <v>23</v>
          </cell>
        </row>
        <row r="131">
          <cell r="DJ131">
            <v>8</v>
          </cell>
        </row>
        <row r="132">
          <cell r="DJ132">
            <v>90</v>
          </cell>
        </row>
        <row r="133">
          <cell r="DJ133">
            <v>29</v>
          </cell>
        </row>
        <row r="134">
          <cell r="DJ134">
            <v>43</v>
          </cell>
        </row>
        <row r="135">
          <cell r="DJ135">
            <v>57</v>
          </cell>
        </row>
        <row r="136">
          <cell r="DJ136">
            <v>7</v>
          </cell>
        </row>
        <row r="137">
          <cell r="DJ137">
            <v>26</v>
          </cell>
        </row>
        <row r="138">
          <cell r="DJ138">
            <v>0</v>
          </cell>
        </row>
        <row r="139">
          <cell r="DJ139">
            <v>5</v>
          </cell>
        </row>
        <row r="140">
          <cell r="DJ140">
            <v>1</v>
          </cell>
        </row>
        <row r="141">
          <cell r="DJ141">
            <v>83</v>
          </cell>
        </row>
        <row r="142">
          <cell r="DJ142">
            <v>11</v>
          </cell>
        </row>
        <row r="143">
          <cell r="DJ143">
            <v>70</v>
          </cell>
        </row>
        <row r="144">
          <cell r="DJ144">
            <v>70</v>
          </cell>
        </row>
        <row r="145">
          <cell r="DJ145">
            <v>15</v>
          </cell>
        </row>
        <row r="146">
          <cell r="DJ146">
            <v>28</v>
          </cell>
        </row>
        <row r="147">
          <cell r="DJ147">
            <v>25</v>
          </cell>
        </row>
        <row r="148">
          <cell r="DJ148">
            <v>29</v>
          </cell>
        </row>
        <row r="151">
          <cell r="DJ151">
            <v>11</v>
          </cell>
        </row>
        <row r="152">
          <cell r="DJ152">
            <v>9</v>
          </cell>
        </row>
        <row r="153">
          <cell r="DJ153">
            <v>18</v>
          </cell>
        </row>
        <row r="154">
          <cell r="DJ154">
            <v>0</v>
          </cell>
        </row>
        <row r="155">
          <cell r="DJ155">
            <v>6</v>
          </cell>
        </row>
        <row r="156">
          <cell r="DJ156">
            <v>57</v>
          </cell>
        </row>
        <row r="157">
          <cell r="DJ157">
            <v>52</v>
          </cell>
        </row>
        <row r="158">
          <cell r="DJ158">
            <v>135</v>
          </cell>
        </row>
        <row r="159">
          <cell r="DJ159">
            <v>412</v>
          </cell>
        </row>
        <row r="160">
          <cell r="DJ160">
            <v>0</v>
          </cell>
        </row>
        <row r="161">
          <cell r="DJ161">
            <v>2</v>
          </cell>
        </row>
        <row r="162">
          <cell r="DJ162">
            <v>22</v>
          </cell>
        </row>
        <row r="163">
          <cell r="DJ163">
            <v>2</v>
          </cell>
        </row>
        <row r="164">
          <cell r="DJ164">
            <v>14</v>
          </cell>
        </row>
        <row r="165">
          <cell r="DJ165">
            <v>99</v>
          </cell>
        </row>
        <row r="166">
          <cell r="DJ166">
            <v>7</v>
          </cell>
        </row>
        <row r="167">
          <cell r="DJ167">
            <v>0</v>
          </cell>
        </row>
        <row r="168">
          <cell r="DJ168">
            <v>116</v>
          </cell>
        </row>
        <row r="169">
          <cell r="DJ169">
            <v>30</v>
          </cell>
        </row>
        <row r="170">
          <cell r="DJ170">
            <v>19</v>
          </cell>
        </row>
        <row r="171">
          <cell r="DJ171">
            <v>7</v>
          </cell>
        </row>
        <row r="172">
          <cell r="DJ172">
            <v>15</v>
          </cell>
        </row>
        <row r="173">
          <cell r="DJ173">
            <v>1</v>
          </cell>
        </row>
        <row r="174">
          <cell r="DJ174">
            <v>12</v>
          </cell>
        </row>
        <row r="175">
          <cell r="DJ175">
            <v>878</v>
          </cell>
        </row>
        <row r="176">
          <cell r="DJ176">
            <v>52</v>
          </cell>
        </row>
        <row r="177">
          <cell r="DJ177">
            <v>75</v>
          </cell>
        </row>
        <row r="178">
          <cell r="DJ178">
            <v>12</v>
          </cell>
        </row>
        <row r="180">
          <cell r="DJ180">
            <v>17</v>
          </cell>
        </row>
        <row r="181">
          <cell r="DJ181">
            <v>0</v>
          </cell>
        </row>
        <row r="182">
          <cell r="DJ182">
            <v>9</v>
          </cell>
        </row>
        <row r="183">
          <cell r="DJ183">
            <v>0</v>
          </cell>
        </row>
        <row r="184">
          <cell r="DJ184">
            <v>343</v>
          </cell>
        </row>
        <row r="185">
          <cell r="DJ185">
            <v>18</v>
          </cell>
        </row>
        <row r="187">
          <cell r="DJ187">
            <v>0</v>
          </cell>
        </row>
        <row r="188">
          <cell r="DJ188">
            <v>7</v>
          </cell>
        </row>
        <row r="189">
          <cell r="DJ189">
            <v>0</v>
          </cell>
        </row>
        <row r="190">
          <cell r="DJ190">
            <v>0</v>
          </cell>
        </row>
        <row r="191">
          <cell r="DJ191">
            <v>1</v>
          </cell>
        </row>
        <row r="192">
          <cell r="DJ192">
            <v>1</v>
          </cell>
        </row>
        <row r="193">
          <cell r="DJ193">
            <v>7</v>
          </cell>
        </row>
        <row r="194">
          <cell r="DJ194">
            <v>0</v>
          </cell>
        </row>
        <row r="197">
          <cell r="DJ197">
            <v>10</v>
          </cell>
        </row>
        <row r="198">
          <cell r="DJ198">
            <v>0</v>
          </cell>
        </row>
        <row r="199">
          <cell r="DJ199">
            <v>6</v>
          </cell>
        </row>
        <row r="200">
          <cell r="DJ200">
            <v>56</v>
          </cell>
        </row>
        <row r="203">
          <cell r="DJ203">
            <v>85</v>
          </cell>
        </row>
        <row r="204">
          <cell r="DJ204">
            <v>0</v>
          </cell>
        </row>
        <row r="205">
          <cell r="DJ205">
            <v>64</v>
          </cell>
        </row>
        <row r="206">
          <cell r="DJ206">
            <v>79</v>
          </cell>
        </row>
        <row r="207">
          <cell r="DJ207">
            <v>36</v>
          </cell>
        </row>
        <row r="208">
          <cell r="DJ208">
            <v>1</v>
          </cell>
        </row>
        <row r="209">
          <cell r="DJ209">
            <v>5</v>
          </cell>
        </row>
        <row r="210">
          <cell r="DJ210">
            <v>59</v>
          </cell>
        </row>
        <row r="213">
          <cell r="DJ213">
            <v>56</v>
          </cell>
        </row>
        <row r="214">
          <cell r="DJ214">
            <v>111</v>
          </cell>
        </row>
        <row r="215">
          <cell r="DJ215">
            <v>3</v>
          </cell>
        </row>
        <row r="216">
          <cell r="DJ216">
            <v>0</v>
          </cell>
        </row>
        <row r="217">
          <cell r="DJ217">
            <v>91</v>
          </cell>
        </row>
        <row r="218">
          <cell r="DJ218">
            <v>11</v>
          </cell>
        </row>
        <row r="219">
          <cell r="DJ219">
            <v>4</v>
          </cell>
        </row>
        <row r="220">
          <cell r="DJ220">
            <v>72</v>
          </cell>
        </row>
        <row r="222">
          <cell r="DJ222">
            <v>3782</v>
          </cell>
        </row>
        <row r="224">
          <cell r="DJ224">
            <v>64311</v>
          </cell>
        </row>
        <row r="226">
          <cell r="DJ226">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 "/>
      <sheetName val="ORIGENES"/>
      <sheetName val="FPS CAGUAS"/>
      <sheetName val="COSTA BAHÍA"/>
      <sheetName val="Sheet76"/>
      <sheetName val="SJ MARRIOTT"/>
      <sheetName val="INTERCONTINENTAL"/>
      <sheetName val="LA CONCHA"/>
      <sheetName val="SCC"/>
      <sheetName val="RITZ"/>
      <sheetName val="CBM IV"/>
      <sheetName val="S OLD SJ"/>
      <sheetName val="RIO MAR"/>
      <sheetName val="BW CONDADO"/>
      <sheetName val="GRAN MELIA"/>
      <sheetName val="HOL INN EXPRESS"/>
      <sheetName val="CBM MIRAMAR"/>
      <sheetName val="VERDANZA"/>
      <sheetName val="ESJ"/>
      <sheetName val="HYATT BAYAMÓN"/>
      <sheetName val="CBM AGUADILLA"/>
      <sheetName val="HYATT HOUSE"/>
      <sheetName val="HOL INN PONCE"/>
      <sheetName val="HYATT MANATI"/>
      <sheetName val="HOL INN MAYA"/>
      <sheetName val="RITZ RESERV"/>
      <sheetName val="WYNDHAM PALMAS"/>
      <sheetName val="HOTEL MIRAMAR"/>
      <sheetName val="FAJARDO"/>
      <sheetName val="HJ PONCE"/>
      <sheetName val="RINCON OF THE SEAS"/>
      <sheetName val="COPA MARINA"/>
      <sheetName val="PLAZA ARMAS"/>
      <sheetName val="PONCE PLAYA"/>
      <sheetName val="VILLA COFRESÍ"/>
      <sheetName val="RINCON BEACH"/>
      <sheetName val="ROYAL"/>
      <sheetName val="CARIBE HILTON"/>
      <sheetName val="EL CONQ"/>
      <sheetName val="COND PLAZA"/>
      <sheetName val="EMB IV"/>
      <sheetName val="EL SJ"/>
      <sheetName val="HAMPTON"/>
      <sheetName val="DOUBLE TREE"/>
      <sheetName val="EMB DDM"/>
      <sheetName val="ST REGIS"/>
      <sheetName val="EL CONV"/>
      <sheetName val="HILTON PONCE"/>
      <sheetName val="W"/>
      <sheetName val="WATER &amp; BEACH"/>
      <sheetName val="CORAL PRINCESS"/>
      <sheetName val="VILLA MONTAÑA"/>
      <sheetName val="EL BUEN CAFÉ"/>
      <sheetName val="CIELO MAR"/>
      <sheetName val="VILLA PARGUERA"/>
      <sheetName val="PUNTA MARACAYO"/>
      <sheetName val="MAUNA CARIBE"/>
      <sheetName val="GUANICA 1929"/>
      <sheetName val="VILLAS SOTOMAYOR"/>
      <sheetName val="MEDIA LUNA"/>
      <sheetName val="PALMAS DE LUCÍA"/>
      <sheetName val="BOQUEORN"/>
      <sheetName val="VILLA ANTONIO"/>
      <sheetName val="HAC EL JIBARITO"/>
      <sheetName val="CORAL BY THE SEA"/>
      <sheetName val="VILLAS DEL MAR HAU"/>
      <sheetName val="COSTA DEL MEAR"/>
      <sheetName val="CI SJ"/>
      <sheetName val="AIRPORT"/>
      <sheetName val="COLONILA"/>
      <sheetName val="MILANO"/>
      <sheetName val="IBERIA"/>
      <sheetName val="OIMPO"/>
      <sheetName val="Sheet5"/>
      <sheetName val="Sheet4"/>
      <sheetName val="Sheet3"/>
      <sheetName val="Sheet2"/>
      <sheetName val="Sheet1"/>
      <sheetName val="DIVISION (2)"/>
    </sheetNames>
    <sheetDataSet>
      <sheetData sheetId="0">
        <row r="6">
          <cell r="C6">
            <v>2268</v>
          </cell>
        </row>
        <row r="7">
          <cell r="C7">
            <v>220</v>
          </cell>
        </row>
        <row r="8">
          <cell r="C8">
            <v>1110</v>
          </cell>
        </row>
        <row r="9">
          <cell r="C9">
            <v>198</v>
          </cell>
        </row>
        <row r="10">
          <cell r="C10">
            <v>2855</v>
          </cell>
        </row>
        <row r="11">
          <cell r="C11">
            <v>3145</v>
          </cell>
        </row>
        <row r="12">
          <cell r="C12">
            <v>1713</v>
          </cell>
        </row>
        <row r="13">
          <cell r="C13">
            <v>323</v>
          </cell>
        </row>
        <row r="14">
          <cell r="C14">
            <v>6668</v>
          </cell>
        </row>
        <row r="15">
          <cell r="C15">
            <v>16015</v>
          </cell>
        </row>
        <row r="16">
          <cell r="C16">
            <v>2088</v>
          </cell>
        </row>
        <row r="17">
          <cell r="C17">
            <v>4158</v>
          </cell>
        </row>
        <row r="18">
          <cell r="C18">
            <v>243</v>
          </cell>
        </row>
        <row r="19">
          <cell r="C19">
            <v>110</v>
          </cell>
        </row>
        <row r="20">
          <cell r="C20">
            <v>3023</v>
          </cell>
        </row>
        <row r="21">
          <cell r="C21">
            <v>1632</v>
          </cell>
        </row>
        <row r="22">
          <cell r="C22">
            <v>203</v>
          </cell>
        </row>
        <row r="23">
          <cell r="C23">
            <v>795</v>
          </cell>
        </row>
        <row r="24">
          <cell r="C24">
            <v>277</v>
          </cell>
        </row>
        <row r="25">
          <cell r="C25">
            <v>20246</v>
          </cell>
        </row>
        <row r="26">
          <cell r="C26">
            <v>4775</v>
          </cell>
        </row>
        <row r="27">
          <cell r="C27">
            <v>508</v>
          </cell>
        </row>
        <row r="28">
          <cell r="C28">
            <v>516</v>
          </cell>
        </row>
        <row r="29">
          <cell r="C29">
            <v>253</v>
          </cell>
        </row>
        <row r="30">
          <cell r="C30">
            <v>235</v>
          </cell>
        </row>
        <row r="31">
          <cell r="C31">
            <v>2129</v>
          </cell>
        </row>
        <row r="32">
          <cell r="C32">
            <v>339</v>
          </cell>
        </row>
        <row r="33">
          <cell r="C33">
            <v>648</v>
          </cell>
        </row>
        <row r="34">
          <cell r="C34">
            <v>967</v>
          </cell>
        </row>
        <row r="35">
          <cell r="C35">
            <v>6026</v>
          </cell>
        </row>
        <row r="36">
          <cell r="C36">
            <v>151</v>
          </cell>
        </row>
        <row r="37">
          <cell r="C37">
            <v>1121</v>
          </cell>
        </row>
        <row r="38">
          <cell r="C38">
            <v>6013</v>
          </cell>
        </row>
        <row r="39">
          <cell r="C39">
            <v>1511</v>
          </cell>
        </row>
        <row r="40">
          <cell r="C40">
            <v>93</v>
          </cell>
        </row>
        <row r="41">
          <cell r="C41">
            <v>73</v>
          </cell>
        </row>
        <row r="42">
          <cell r="C42">
            <v>5685</v>
          </cell>
        </row>
        <row r="43">
          <cell r="C43">
            <v>237</v>
          </cell>
        </row>
        <row r="44">
          <cell r="C44">
            <v>304</v>
          </cell>
        </row>
        <row r="45">
          <cell r="C45">
            <v>833</v>
          </cell>
        </row>
        <row r="46">
          <cell r="C46">
            <v>837</v>
          </cell>
        </row>
        <row r="47">
          <cell r="C47">
            <v>91</v>
          </cell>
        </row>
        <row r="48">
          <cell r="C48">
            <v>218</v>
          </cell>
        </row>
        <row r="49">
          <cell r="C49">
            <v>339</v>
          </cell>
        </row>
        <row r="50">
          <cell r="C50">
            <v>70</v>
          </cell>
        </row>
        <row r="51">
          <cell r="C51">
            <v>302</v>
          </cell>
        </row>
        <row r="52">
          <cell r="C52">
            <v>63</v>
          </cell>
        </row>
        <row r="53">
          <cell r="C53">
            <v>439</v>
          </cell>
        </row>
        <row r="54">
          <cell r="C54">
            <v>3112</v>
          </cell>
        </row>
        <row r="55">
          <cell r="C55">
            <v>662</v>
          </cell>
        </row>
        <row r="56">
          <cell r="C56">
            <v>63</v>
          </cell>
        </row>
        <row r="57">
          <cell r="C57">
            <v>0</v>
          </cell>
        </row>
        <row r="58">
          <cell r="C58">
            <v>350</v>
          </cell>
        </row>
        <row r="60">
          <cell r="C60">
            <v>996</v>
          </cell>
        </row>
        <row r="80">
          <cell r="C80">
            <v>1084</v>
          </cell>
        </row>
        <row r="83">
          <cell r="C83">
            <v>0</v>
          </cell>
        </row>
        <row r="84">
          <cell r="C84">
            <v>204</v>
          </cell>
        </row>
        <row r="85">
          <cell r="C85">
            <v>32</v>
          </cell>
        </row>
        <row r="86">
          <cell r="C86">
            <v>63</v>
          </cell>
        </row>
        <row r="87">
          <cell r="C87">
            <v>54</v>
          </cell>
        </row>
        <row r="88">
          <cell r="C88">
            <v>6</v>
          </cell>
        </row>
        <row r="89">
          <cell r="C89">
            <v>191</v>
          </cell>
        </row>
        <row r="90">
          <cell r="C90">
            <v>0</v>
          </cell>
        </row>
        <row r="93">
          <cell r="C93">
            <v>234</v>
          </cell>
        </row>
        <row r="94">
          <cell r="C94">
            <v>4</v>
          </cell>
        </row>
        <row r="95">
          <cell r="C95">
            <v>177</v>
          </cell>
        </row>
        <row r="96">
          <cell r="C96">
            <v>158</v>
          </cell>
        </row>
        <row r="97">
          <cell r="C97">
            <v>727</v>
          </cell>
        </row>
        <row r="98">
          <cell r="C98">
            <v>41</v>
          </cell>
        </row>
        <row r="99">
          <cell r="C99">
            <v>4</v>
          </cell>
        </row>
        <row r="100">
          <cell r="C100">
            <v>2</v>
          </cell>
        </row>
        <row r="101">
          <cell r="C101">
            <v>20</v>
          </cell>
        </row>
        <row r="102">
          <cell r="C102">
            <v>103</v>
          </cell>
        </row>
        <row r="103">
          <cell r="C103">
            <v>1</v>
          </cell>
        </row>
        <row r="104">
          <cell r="C104">
            <v>25</v>
          </cell>
        </row>
        <row r="105">
          <cell r="C105">
            <v>216</v>
          </cell>
        </row>
        <row r="106">
          <cell r="C106">
            <v>19</v>
          </cell>
        </row>
        <row r="109">
          <cell r="C109">
            <v>5</v>
          </cell>
        </row>
        <row r="110">
          <cell r="C110">
            <v>753</v>
          </cell>
        </row>
        <row r="112">
          <cell r="C112">
            <v>62</v>
          </cell>
        </row>
        <row r="113">
          <cell r="C113">
            <v>15</v>
          </cell>
        </row>
        <row r="114">
          <cell r="C114">
            <v>126</v>
          </cell>
        </row>
        <row r="115">
          <cell r="C115">
            <v>0</v>
          </cell>
        </row>
        <row r="116">
          <cell r="C116">
            <v>1</v>
          </cell>
        </row>
        <row r="117">
          <cell r="C117">
            <v>184</v>
          </cell>
        </row>
        <row r="118">
          <cell r="C118">
            <v>2</v>
          </cell>
        </row>
        <row r="119">
          <cell r="C119">
            <v>1367</v>
          </cell>
        </row>
        <row r="121">
          <cell r="C121">
            <v>116</v>
          </cell>
        </row>
        <row r="122">
          <cell r="C122">
            <v>129</v>
          </cell>
        </row>
        <row r="123">
          <cell r="C123">
            <v>26</v>
          </cell>
        </row>
        <row r="124">
          <cell r="C124">
            <v>185</v>
          </cell>
        </row>
        <row r="125">
          <cell r="C125">
            <v>37</v>
          </cell>
        </row>
        <row r="126">
          <cell r="C126">
            <v>19</v>
          </cell>
        </row>
        <row r="127">
          <cell r="C127">
            <v>36</v>
          </cell>
        </row>
        <row r="128">
          <cell r="C128">
            <v>12</v>
          </cell>
        </row>
        <row r="129">
          <cell r="C129">
            <v>194</v>
          </cell>
        </row>
        <row r="130">
          <cell r="C130">
            <v>18</v>
          </cell>
        </row>
        <row r="131">
          <cell r="C131">
            <v>48</v>
          </cell>
        </row>
        <row r="132">
          <cell r="C132">
            <v>83</v>
          </cell>
        </row>
        <row r="133">
          <cell r="C133">
            <v>16</v>
          </cell>
        </row>
        <row r="134">
          <cell r="C134">
            <v>199</v>
          </cell>
        </row>
        <row r="135">
          <cell r="C135">
            <v>9</v>
          </cell>
        </row>
        <row r="136">
          <cell r="C136">
            <v>28</v>
          </cell>
        </row>
        <row r="137">
          <cell r="C137">
            <v>42</v>
          </cell>
        </row>
        <row r="138">
          <cell r="C138">
            <v>0</v>
          </cell>
        </row>
        <row r="139">
          <cell r="C139">
            <v>7</v>
          </cell>
        </row>
        <row r="140">
          <cell r="C140">
            <v>2</v>
          </cell>
        </row>
        <row r="141">
          <cell r="C141">
            <v>89</v>
          </cell>
        </row>
        <row r="142">
          <cell r="C142">
            <v>9</v>
          </cell>
        </row>
        <row r="143">
          <cell r="C143">
            <v>56</v>
          </cell>
        </row>
        <row r="144">
          <cell r="C144">
            <v>79</v>
          </cell>
        </row>
        <row r="145">
          <cell r="C145">
            <v>12</v>
          </cell>
        </row>
        <row r="146">
          <cell r="C146">
            <v>57</v>
          </cell>
        </row>
        <row r="147">
          <cell r="C147">
            <v>23</v>
          </cell>
        </row>
        <row r="148">
          <cell r="C148">
            <v>44</v>
          </cell>
        </row>
        <row r="151">
          <cell r="C151">
            <v>5</v>
          </cell>
        </row>
        <row r="152">
          <cell r="C152">
            <v>16</v>
          </cell>
        </row>
        <row r="153">
          <cell r="C153">
            <v>36</v>
          </cell>
        </row>
        <row r="154">
          <cell r="C154">
            <v>0</v>
          </cell>
        </row>
        <row r="155">
          <cell r="C155">
            <v>13</v>
          </cell>
        </row>
        <row r="156">
          <cell r="C156">
            <v>93</v>
          </cell>
        </row>
        <row r="157">
          <cell r="C157">
            <v>52</v>
          </cell>
        </row>
        <row r="158">
          <cell r="C158">
            <v>202</v>
          </cell>
        </row>
        <row r="159">
          <cell r="C159">
            <v>394</v>
          </cell>
        </row>
        <row r="160">
          <cell r="C160">
            <v>0</v>
          </cell>
        </row>
        <row r="161">
          <cell r="C161">
            <v>16</v>
          </cell>
        </row>
        <row r="162">
          <cell r="C162">
            <v>4</v>
          </cell>
        </row>
        <row r="163">
          <cell r="C163">
            <v>3</v>
          </cell>
        </row>
        <row r="164">
          <cell r="C164">
            <v>87</v>
          </cell>
        </row>
        <row r="165">
          <cell r="C165">
            <v>156</v>
          </cell>
        </row>
        <row r="166">
          <cell r="C166">
            <v>1</v>
          </cell>
        </row>
        <row r="167">
          <cell r="C167">
            <v>0</v>
          </cell>
        </row>
        <row r="168">
          <cell r="C168">
            <v>142</v>
          </cell>
        </row>
        <row r="169">
          <cell r="C169">
            <v>47</v>
          </cell>
        </row>
        <row r="170">
          <cell r="C170">
            <v>0</v>
          </cell>
        </row>
        <row r="171">
          <cell r="C171">
            <v>16</v>
          </cell>
        </row>
        <row r="172">
          <cell r="C172">
            <v>36</v>
          </cell>
        </row>
        <row r="173">
          <cell r="C173">
            <v>0</v>
          </cell>
        </row>
        <row r="174">
          <cell r="C174">
            <v>5</v>
          </cell>
        </row>
        <row r="175">
          <cell r="C175">
            <v>906</v>
          </cell>
        </row>
        <row r="176">
          <cell r="C176">
            <v>47</v>
          </cell>
        </row>
        <row r="177">
          <cell r="C177">
            <v>42</v>
          </cell>
        </row>
        <row r="178">
          <cell r="C178">
            <v>39</v>
          </cell>
        </row>
        <row r="180">
          <cell r="C180">
            <v>40</v>
          </cell>
        </row>
        <row r="181">
          <cell r="C181">
            <v>0</v>
          </cell>
        </row>
        <row r="182">
          <cell r="C182">
            <v>0</v>
          </cell>
        </row>
        <row r="183">
          <cell r="C183">
            <v>0</v>
          </cell>
        </row>
        <row r="184">
          <cell r="C184">
            <v>380</v>
          </cell>
        </row>
        <row r="185">
          <cell r="C185">
            <v>15</v>
          </cell>
        </row>
        <row r="187">
          <cell r="C187">
            <v>0</v>
          </cell>
        </row>
        <row r="188">
          <cell r="C188">
            <v>11</v>
          </cell>
        </row>
        <row r="189">
          <cell r="C189">
            <v>0</v>
          </cell>
        </row>
        <row r="190">
          <cell r="C190">
            <v>2</v>
          </cell>
        </row>
        <row r="191">
          <cell r="C191">
            <v>0</v>
          </cell>
        </row>
        <row r="192">
          <cell r="C192">
            <v>12</v>
          </cell>
        </row>
        <row r="193">
          <cell r="C193">
            <v>4</v>
          </cell>
        </row>
        <row r="194">
          <cell r="C194">
            <v>0</v>
          </cell>
        </row>
        <row r="197">
          <cell r="C197">
            <v>6</v>
          </cell>
        </row>
        <row r="198">
          <cell r="C198">
            <v>0</v>
          </cell>
        </row>
        <row r="199">
          <cell r="C199">
            <v>4</v>
          </cell>
        </row>
        <row r="200">
          <cell r="C200">
            <v>241</v>
          </cell>
        </row>
        <row r="203">
          <cell r="C203">
            <v>141</v>
          </cell>
        </row>
        <row r="204">
          <cell r="C204">
            <v>11</v>
          </cell>
        </row>
        <row r="205">
          <cell r="C205">
            <v>75</v>
          </cell>
        </row>
        <row r="206">
          <cell r="C206">
            <v>75</v>
          </cell>
        </row>
        <row r="207">
          <cell r="C207">
            <v>31</v>
          </cell>
        </row>
        <row r="208">
          <cell r="C208">
            <v>0</v>
          </cell>
        </row>
        <row r="209">
          <cell r="C209">
            <v>6</v>
          </cell>
        </row>
        <row r="210">
          <cell r="C210">
            <v>55</v>
          </cell>
        </row>
        <row r="213">
          <cell r="C213">
            <v>56</v>
          </cell>
        </row>
        <row r="214">
          <cell r="C214">
            <v>117</v>
          </cell>
        </row>
        <row r="215">
          <cell r="C215">
            <v>3</v>
          </cell>
        </row>
        <row r="216">
          <cell r="C216">
            <v>0</v>
          </cell>
        </row>
        <row r="217">
          <cell r="C217">
            <v>76</v>
          </cell>
        </row>
        <row r="218">
          <cell r="C218">
            <v>19</v>
          </cell>
        </row>
        <row r="219">
          <cell r="C219">
            <v>2</v>
          </cell>
        </row>
        <row r="220">
          <cell r="C220">
            <v>113</v>
          </cell>
        </row>
        <row r="222">
          <cell r="C222">
            <v>3622</v>
          </cell>
        </row>
        <row r="224">
          <cell r="C224">
            <v>63890</v>
          </cell>
        </row>
        <row r="226">
          <cell r="C226">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SEPTEMBER 2016 "/>
      <sheetName val="SEPTEMBER-16"/>
      <sheetName val="SEPTEMBER-16 Summary"/>
      <sheetName val="Top 20 US SEPTEMBER-16"/>
      <sheetName val="GRAPHS SEPTEMBER 2016"/>
      <sheetName val="Contact"/>
    </sheetNames>
    <sheetDataSet>
      <sheetData sheetId="0"/>
      <sheetData sheetId="1">
        <row r="10">
          <cell r="H10">
            <v>8146</v>
          </cell>
          <cell r="I10">
            <v>8039</v>
          </cell>
          <cell r="N10">
            <v>30639.416239072048</v>
          </cell>
          <cell r="O10">
            <v>30230.302001970205</v>
          </cell>
        </row>
        <row r="11">
          <cell r="H11">
            <v>851</v>
          </cell>
          <cell r="I11">
            <v>751</v>
          </cell>
          <cell r="N11">
            <v>12682.766344816837</v>
          </cell>
          <cell r="O11">
            <v>11979.340075713319</v>
          </cell>
        </row>
        <row r="12">
          <cell r="H12">
            <v>3063</v>
          </cell>
          <cell r="I12">
            <v>3097</v>
          </cell>
          <cell r="N12">
            <v>11287.836827513544</v>
          </cell>
          <cell r="O12">
            <v>11313.507732462494</v>
          </cell>
        </row>
        <row r="13">
          <cell r="H13">
            <v>877</v>
          </cell>
          <cell r="I13">
            <v>687</v>
          </cell>
          <cell r="N13">
            <v>6489.2858071540377</v>
          </cell>
          <cell r="O13">
            <v>6044.6061323949261</v>
          </cell>
        </row>
        <row r="14">
          <cell r="H14">
            <v>9143</v>
          </cell>
          <cell r="I14">
            <v>8386</v>
          </cell>
          <cell r="N14">
            <v>26713.539338662937</v>
          </cell>
          <cell r="O14">
            <v>27950.789245108565</v>
          </cell>
        </row>
        <row r="15">
          <cell r="H15">
            <v>11071</v>
          </cell>
          <cell r="I15">
            <v>9826</v>
          </cell>
          <cell r="N15">
            <v>44416.587923021601</v>
          </cell>
          <cell r="O15">
            <v>43276.688961818727</v>
          </cell>
        </row>
        <row r="16">
          <cell r="H16">
            <v>3397</v>
          </cell>
          <cell r="I16">
            <v>2920</v>
          </cell>
          <cell r="N16">
            <v>16727.506295330182</v>
          </cell>
          <cell r="O16">
            <v>15695.801786747596</v>
          </cell>
        </row>
        <row r="17">
          <cell r="H17">
            <v>669</v>
          </cell>
          <cell r="I17">
            <v>1127</v>
          </cell>
          <cell r="N17">
            <v>6211.8967775309375</v>
          </cell>
          <cell r="O17">
            <v>6291.5394217734993</v>
          </cell>
        </row>
        <row r="18">
          <cell r="H18">
            <v>30899</v>
          </cell>
          <cell r="I18">
            <v>28571</v>
          </cell>
          <cell r="N18">
            <v>93881.149046796083</v>
          </cell>
          <cell r="O18">
            <v>92702.872962825451</v>
          </cell>
        </row>
        <row r="19">
          <cell r="H19">
            <v>64659</v>
          </cell>
          <cell r="I19">
            <v>63439</v>
          </cell>
          <cell r="N19">
            <v>201894.70124146403</v>
          </cell>
          <cell r="O19">
            <v>195231.05092703833</v>
          </cell>
        </row>
        <row r="20">
          <cell r="H20">
            <v>5175</v>
          </cell>
          <cell r="I20">
            <v>5149</v>
          </cell>
          <cell r="N20">
            <v>20476.113866371128</v>
          </cell>
          <cell r="O20">
            <v>21827.060861779897</v>
          </cell>
        </row>
        <row r="21">
          <cell r="H21">
            <v>12366</v>
          </cell>
          <cell r="I21">
            <v>11471</v>
          </cell>
          <cell r="N21">
            <v>45373.559423036284</v>
          </cell>
          <cell r="O21">
            <v>44338.746641812824</v>
          </cell>
        </row>
        <row r="22">
          <cell r="H22">
            <v>976</v>
          </cell>
          <cell r="I22">
            <v>787</v>
          </cell>
          <cell r="N22">
            <v>3899.5176585871277</v>
          </cell>
          <cell r="O22">
            <v>3906.6591058621289</v>
          </cell>
        </row>
        <row r="23">
          <cell r="H23">
            <v>295</v>
          </cell>
          <cell r="I23">
            <v>260</v>
          </cell>
          <cell r="N23">
            <v>2210.3449738933673</v>
          </cell>
          <cell r="O23">
            <v>2327.2445015668577</v>
          </cell>
        </row>
        <row r="24">
          <cell r="H24">
            <v>9392</v>
          </cell>
          <cell r="I24">
            <v>9174</v>
          </cell>
          <cell r="N24">
            <v>28873.179119188608</v>
          </cell>
          <cell r="O24">
            <v>29453.884224598456</v>
          </cell>
        </row>
        <row r="25">
          <cell r="H25">
            <v>5602</v>
          </cell>
          <cell r="I25">
            <v>5458</v>
          </cell>
          <cell r="N25">
            <v>22224.488998703517</v>
          </cell>
          <cell r="O25">
            <v>17447.751910089304</v>
          </cell>
        </row>
        <row r="26">
          <cell r="H26">
            <v>415</v>
          </cell>
          <cell r="I26">
            <v>541</v>
          </cell>
          <cell r="N26">
            <v>1781.8103911035275</v>
          </cell>
          <cell r="O26">
            <v>1892.0543364722628</v>
          </cell>
        </row>
        <row r="29">
          <cell r="H29">
            <v>1776</v>
          </cell>
          <cell r="I29">
            <v>2091</v>
          </cell>
          <cell r="N29">
            <v>5953.1163866195939</v>
          </cell>
          <cell r="O29">
            <v>6643.8483688639453</v>
          </cell>
        </row>
        <row r="30">
          <cell r="H30">
            <v>763</v>
          </cell>
          <cell r="I30">
            <v>1162</v>
          </cell>
          <cell r="N30">
            <v>4154.8768593993682</v>
          </cell>
          <cell r="O30">
            <v>3519.5691256522941</v>
          </cell>
        </row>
        <row r="31">
          <cell r="H31">
            <v>70178</v>
          </cell>
          <cell r="I31">
            <v>64851</v>
          </cell>
          <cell r="N31">
            <v>193490.27838622947</v>
          </cell>
          <cell r="O31">
            <v>191680.58936710237</v>
          </cell>
        </row>
        <row r="32">
          <cell r="H32">
            <v>15148</v>
          </cell>
          <cell r="I32">
            <v>14923</v>
          </cell>
          <cell r="N32">
            <v>44818.066385171529</v>
          </cell>
          <cell r="O32">
            <v>45589.480937247165</v>
          </cell>
        </row>
        <row r="33">
          <cell r="H33">
            <v>1454</v>
          </cell>
          <cell r="I33">
            <v>1940</v>
          </cell>
          <cell r="N33">
            <v>4934.8305301366199</v>
          </cell>
          <cell r="O33">
            <v>5347.9972136504384</v>
          </cell>
        </row>
        <row r="34">
          <cell r="H34">
            <v>2347</v>
          </cell>
          <cell r="I34">
            <v>1992</v>
          </cell>
          <cell r="N34">
            <v>6226.9667717505754</v>
          </cell>
          <cell r="O34">
            <v>5557.7734530774724</v>
          </cell>
        </row>
        <row r="35">
          <cell r="H35">
            <v>869</v>
          </cell>
          <cell r="I35">
            <v>646</v>
          </cell>
          <cell r="N35">
            <v>3258.8009505296086</v>
          </cell>
          <cell r="O35">
            <v>2486.9767900998386</v>
          </cell>
        </row>
        <row r="36">
          <cell r="H36">
            <v>755</v>
          </cell>
          <cell r="I36">
            <v>846</v>
          </cell>
          <cell r="N36">
            <v>4545.3333653323616</v>
          </cell>
          <cell r="O36">
            <v>3681.0200918248465</v>
          </cell>
        </row>
        <row r="37">
          <cell r="H37">
            <v>6279</v>
          </cell>
          <cell r="I37">
            <v>6105</v>
          </cell>
          <cell r="N37">
            <v>21570.601056324718</v>
          </cell>
          <cell r="O37">
            <v>20431.984113347939</v>
          </cell>
        </row>
        <row r="38">
          <cell r="H38">
            <v>2324</v>
          </cell>
          <cell r="I38">
            <v>1357</v>
          </cell>
          <cell r="N38">
            <v>5651.5128059741946</v>
          </cell>
          <cell r="O38">
            <v>4919.401431102995</v>
          </cell>
        </row>
        <row r="39">
          <cell r="H39">
            <v>2362</v>
          </cell>
          <cell r="I39">
            <v>1938</v>
          </cell>
          <cell r="N39">
            <v>7138.4631982338606</v>
          </cell>
          <cell r="O39">
            <v>6603.9743787538964</v>
          </cell>
        </row>
        <row r="40">
          <cell r="H40">
            <v>2990</v>
          </cell>
          <cell r="I40">
            <v>2840</v>
          </cell>
          <cell r="N40">
            <v>11182.687492689442</v>
          </cell>
          <cell r="O40">
            <v>10541.68866593331</v>
          </cell>
        </row>
        <row r="41">
          <cell r="H41">
            <v>23346</v>
          </cell>
          <cell r="I41">
            <v>22823</v>
          </cell>
          <cell r="N41">
            <v>67027.530747382421</v>
          </cell>
          <cell r="O41">
            <v>69001.360400368852</v>
          </cell>
        </row>
        <row r="44">
          <cell r="H44">
            <v>465</v>
          </cell>
          <cell r="I44">
            <v>332</v>
          </cell>
          <cell r="N44">
            <v>1747.4917304289825</v>
          </cell>
          <cell r="O44">
            <v>1456.7132215378006</v>
          </cell>
        </row>
        <row r="45">
          <cell r="H45">
            <v>3195</v>
          </cell>
          <cell r="I45">
            <v>2844</v>
          </cell>
          <cell r="N45">
            <v>10951.872309328606</v>
          </cell>
          <cell r="O45">
            <v>10953.986979181431</v>
          </cell>
        </row>
        <row r="46">
          <cell r="H46">
            <v>22771</v>
          </cell>
          <cell r="I46">
            <v>22703</v>
          </cell>
          <cell r="N46">
            <v>69205.703103165375</v>
          </cell>
          <cell r="O46">
            <v>72043.401843281172</v>
          </cell>
        </row>
        <row r="47">
          <cell r="H47">
            <v>3148</v>
          </cell>
          <cell r="I47">
            <v>2971</v>
          </cell>
          <cell r="N47">
            <v>14242.728158688689</v>
          </cell>
          <cell r="O47">
            <v>13786.499020263398</v>
          </cell>
        </row>
        <row r="48">
          <cell r="H48">
            <v>418</v>
          </cell>
          <cell r="I48">
            <v>325</v>
          </cell>
          <cell r="N48">
            <v>1049.7841215301287</v>
          </cell>
          <cell r="O48">
            <v>973.53018635491151</v>
          </cell>
        </row>
        <row r="49">
          <cell r="H49">
            <v>254</v>
          </cell>
          <cell r="I49">
            <v>247</v>
          </cell>
          <cell r="N49">
            <v>2707.2481459513369</v>
          </cell>
          <cell r="O49">
            <v>2697.2880432536813</v>
          </cell>
        </row>
        <row r="50">
          <cell r="H50">
            <v>18784</v>
          </cell>
          <cell r="I50">
            <v>18363</v>
          </cell>
          <cell r="N50">
            <v>67632.024567723158</v>
          </cell>
          <cell r="O50">
            <v>64953.887638884786</v>
          </cell>
        </row>
        <row r="51">
          <cell r="H51">
            <v>636</v>
          </cell>
          <cell r="I51">
            <v>712</v>
          </cell>
          <cell r="N51">
            <v>3973.7157905986046</v>
          </cell>
          <cell r="O51">
            <v>4207.5987733189722</v>
          </cell>
        </row>
        <row r="52">
          <cell r="H52">
            <v>964</v>
          </cell>
          <cell r="I52">
            <v>967</v>
          </cell>
          <cell r="N52">
            <v>4586.5028422720889</v>
          </cell>
          <cell r="O52">
            <v>4297.3728512310136</v>
          </cell>
        </row>
        <row r="53">
          <cell r="H53">
            <v>2040</v>
          </cell>
          <cell r="I53">
            <v>2234</v>
          </cell>
          <cell r="N53">
            <v>13789.634336293715</v>
          </cell>
          <cell r="O53">
            <v>14492.803470797666</v>
          </cell>
        </row>
        <row r="54">
          <cell r="H54">
            <v>1913</v>
          </cell>
          <cell r="I54">
            <v>2028</v>
          </cell>
          <cell r="N54">
            <v>9125.7239132354953</v>
          </cell>
          <cell r="O54">
            <v>10246.2250261273</v>
          </cell>
        </row>
        <row r="55">
          <cell r="H55">
            <v>332</v>
          </cell>
          <cell r="I55">
            <v>205</v>
          </cell>
          <cell r="N55">
            <v>1241.9904192029287</v>
          </cell>
          <cell r="O55">
            <v>1527.2432367843321</v>
          </cell>
        </row>
        <row r="56">
          <cell r="H56">
            <v>758</v>
          </cell>
          <cell r="I56">
            <v>585</v>
          </cell>
          <cell r="N56">
            <v>2726.4251559548334</v>
          </cell>
          <cell r="O56">
            <v>2574.419880831927</v>
          </cell>
        </row>
        <row r="57">
          <cell r="H57">
            <v>1057</v>
          </cell>
          <cell r="I57">
            <v>1284</v>
          </cell>
          <cell r="N57">
            <v>3977.0028379985456</v>
          </cell>
          <cell r="O57">
            <v>3888.0417185381011</v>
          </cell>
        </row>
        <row r="58">
          <cell r="H58">
            <v>186</v>
          </cell>
          <cell r="I58">
            <v>207</v>
          </cell>
          <cell r="N58">
            <v>898.59229229323387</v>
          </cell>
          <cell r="O58">
            <v>1043.9951333224726</v>
          </cell>
        </row>
        <row r="59">
          <cell r="H59">
            <v>1764</v>
          </cell>
          <cell r="I59">
            <v>1728</v>
          </cell>
          <cell r="N59">
            <v>5291.7974991404299</v>
          </cell>
          <cell r="O59">
            <v>5610.8434162972044</v>
          </cell>
        </row>
        <row r="60">
          <cell r="H60">
            <v>154</v>
          </cell>
          <cell r="I60">
            <v>156</v>
          </cell>
          <cell r="N60">
            <v>973.34156785735388</v>
          </cell>
          <cell r="O60">
            <v>685.63758446351994</v>
          </cell>
        </row>
        <row r="61">
          <cell r="H61">
            <v>1376</v>
          </cell>
          <cell r="I61">
            <v>1164</v>
          </cell>
          <cell r="N61">
            <v>5298.1837281763383</v>
          </cell>
          <cell r="O61">
            <v>5642.8603027509153</v>
          </cell>
        </row>
        <row r="62">
          <cell r="H62">
            <v>13959</v>
          </cell>
          <cell r="I62">
            <v>14279</v>
          </cell>
          <cell r="N62">
            <v>44222.411549705357</v>
          </cell>
          <cell r="O62">
            <v>43900.754973218689</v>
          </cell>
        </row>
        <row r="63">
          <cell r="H63">
            <v>2890</v>
          </cell>
          <cell r="I63">
            <v>2545</v>
          </cell>
          <cell r="N63">
            <v>13214.763777194232</v>
          </cell>
          <cell r="O63">
            <v>13736.72145781554</v>
          </cell>
        </row>
        <row r="64">
          <cell r="H64">
            <v>148</v>
          </cell>
          <cell r="I64">
            <v>107</v>
          </cell>
          <cell r="N64">
            <v>665.19358659529257</v>
          </cell>
          <cell r="O64">
            <v>708.9587005708089</v>
          </cell>
        </row>
        <row r="66">
          <cell r="H66">
            <v>20</v>
          </cell>
          <cell r="I66">
            <v>7</v>
          </cell>
          <cell r="N66">
            <v>29</v>
          </cell>
          <cell r="O66">
            <v>21.348307367323091</v>
          </cell>
        </row>
        <row r="67">
          <cell r="H67">
            <v>703</v>
          </cell>
          <cell r="I67">
            <v>4390</v>
          </cell>
          <cell r="N67">
            <v>4461</v>
          </cell>
          <cell r="O67">
            <v>26973</v>
          </cell>
        </row>
        <row r="69">
          <cell r="H69">
            <v>1969</v>
          </cell>
          <cell r="I69">
            <v>2458</v>
          </cell>
          <cell r="N69">
            <v>14388</v>
          </cell>
          <cell r="O69">
            <v>16615</v>
          </cell>
        </row>
        <row r="74">
          <cell r="H74">
            <v>16</v>
          </cell>
          <cell r="I74">
            <v>18</v>
          </cell>
          <cell r="N74">
            <v>19</v>
          </cell>
          <cell r="O74">
            <v>41</v>
          </cell>
        </row>
        <row r="75">
          <cell r="H75">
            <v>70</v>
          </cell>
          <cell r="I75">
            <v>80</v>
          </cell>
          <cell r="N75">
            <v>268</v>
          </cell>
          <cell r="O75">
            <v>313</v>
          </cell>
        </row>
        <row r="76">
          <cell r="H76">
            <v>97</v>
          </cell>
          <cell r="I76">
            <v>150</v>
          </cell>
          <cell r="N76">
            <v>410</v>
          </cell>
          <cell r="O76">
            <v>664</v>
          </cell>
        </row>
        <row r="77">
          <cell r="H77">
            <v>14</v>
          </cell>
          <cell r="I77">
            <v>23</v>
          </cell>
          <cell r="N77">
            <v>38</v>
          </cell>
          <cell r="O77">
            <v>49</v>
          </cell>
        </row>
        <row r="78">
          <cell r="H78">
            <v>28</v>
          </cell>
          <cell r="I78">
            <v>58</v>
          </cell>
          <cell r="N78">
            <v>93</v>
          </cell>
          <cell r="O78">
            <v>165</v>
          </cell>
        </row>
        <row r="79">
          <cell r="H79">
            <v>121</v>
          </cell>
          <cell r="I79">
            <v>100</v>
          </cell>
          <cell r="N79">
            <v>1007</v>
          </cell>
          <cell r="O79">
            <v>689</v>
          </cell>
        </row>
        <row r="80">
          <cell r="H80">
            <v>20</v>
          </cell>
          <cell r="I80">
            <v>65</v>
          </cell>
          <cell r="N80">
            <v>840</v>
          </cell>
          <cell r="O80">
            <v>322</v>
          </cell>
        </row>
        <row r="81">
          <cell r="H81">
            <v>625</v>
          </cell>
          <cell r="I81">
            <v>777</v>
          </cell>
          <cell r="N81">
            <v>1790</v>
          </cell>
          <cell r="O81">
            <v>2146</v>
          </cell>
        </row>
        <row r="82">
          <cell r="H82">
            <v>549</v>
          </cell>
          <cell r="I82">
            <v>615</v>
          </cell>
          <cell r="N82">
            <v>2755</v>
          </cell>
          <cell r="O82">
            <v>3470</v>
          </cell>
        </row>
        <row r="83">
          <cell r="H83">
            <v>0</v>
          </cell>
          <cell r="I83">
            <v>11</v>
          </cell>
          <cell r="N83">
            <v>14</v>
          </cell>
          <cell r="O83">
            <v>24</v>
          </cell>
        </row>
        <row r="84">
          <cell r="H84">
            <v>18</v>
          </cell>
          <cell r="I84">
            <v>18</v>
          </cell>
          <cell r="N84">
            <v>112</v>
          </cell>
          <cell r="O84">
            <v>72</v>
          </cell>
        </row>
        <row r="85">
          <cell r="H85">
            <v>6</v>
          </cell>
          <cell r="I85">
            <v>9</v>
          </cell>
          <cell r="N85">
            <v>81</v>
          </cell>
          <cell r="O85">
            <v>110</v>
          </cell>
        </row>
        <row r="86">
          <cell r="H86">
            <v>7</v>
          </cell>
          <cell r="I86">
            <v>22</v>
          </cell>
          <cell r="N86">
            <v>69</v>
          </cell>
          <cell r="O86">
            <v>77</v>
          </cell>
        </row>
        <row r="87">
          <cell r="H87">
            <v>120</v>
          </cell>
          <cell r="I87">
            <v>217</v>
          </cell>
          <cell r="N87">
            <v>547</v>
          </cell>
          <cell r="O87">
            <v>644</v>
          </cell>
        </row>
        <row r="88">
          <cell r="H88">
            <v>463</v>
          </cell>
          <cell r="I88">
            <v>489</v>
          </cell>
          <cell r="N88">
            <v>1216</v>
          </cell>
          <cell r="O88">
            <v>1381</v>
          </cell>
        </row>
        <row r="89">
          <cell r="H89">
            <v>10</v>
          </cell>
          <cell r="I89">
            <v>2</v>
          </cell>
          <cell r="N89">
            <v>39</v>
          </cell>
          <cell r="O89">
            <v>12</v>
          </cell>
        </row>
        <row r="90">
          <cell r="H90">
            <v>12</v>
          </cell>
          <cell r="I90">
            <v>11</v>
          </cell>
          <cell r="N90">
            <v>30</v>
          </cell>
          <cell r="O90">
            <v>27</v>
          </cell>
        </row>
        <row r="91">
          <cell r="H91">
            <v>281</v>
          </cell>
          <cell r="I91">
            <v>376</v>
          </cell>
          <cell r="N91">
            <v>936</v>
          </cell>
          <cell r="O91">
            <v>1352</v>
          </cell>
        </row>
        <row r="92">
          <cell r="H92">
            <v>144</v>
          </cell>
          <cell r="I92">
            <v>76</v>
          </cell>
          <cell r="N92">
            <v>2939</v>
          </cell>
          <cell r="O92">
            <v>429</v>
          </cell>
        </row>
        <row r="93">
          <cell r="H93">
            <v>70</v>
          </cell>
          <cell r="I93">
            <v>89</v>
          </cell>
          <cell r="N93">
            <v>279</v>
          </cell>
          <cell r="O93">
            <v>211</v>
          </cell>
        </row>
        <row r="94">
          <cell r="H94">
            <v>124</v>
          </cell>
          <cell r="I94">
            <v>44</v>
          </cell>
          <cell r="N94">
            <v>277</v>
          </cell>
          <cell r="O94">
            <v>208</v>
          </cell>
        </row>
        <row r="95">
          <cell r="H95">
            <v>4</v>
          </cell>
          <cell r="I95">
            <v>7</v>
          </cell>
          <cell r="N95">
            <v>103</v>
          </cell>
          <cell r="O95">
            <v>64</v>
          </cell>
        </row>
        <row r="96">
          <cell r="H96">
            <v>0</v>
          </cell>
          <cell r="I96">
            <v>1</v>
          </cell>
          <cell r="N96">
            <v>0</v>
          </cell>
          <cell r="O96">
            <v>8</v>
          </cell>
        </row>
        <row r="97">
          <cell r="H97">
            <v>46</v>
          </cell>
          <cell r="I97">
            <v>16</v>
          </cell>
          <cell r="N97">
            <v>98</v>
          </cell>
          <cell r="O97">
            <v>104</v>
          </cell>
        </row>
        <row r="98">
          <cell r="H98">
            <v>3042</v>
          </cell>
          <cell r="I98">
            <v>2167</v>
          </cell>
          <cell r="N98">
            <v>7041</v>
          </cell>
          <cell r="O98">
            <v>7351</v>
          </cell>
        </row>
        <row r="99">
          <cell r="H99">
            <v>108</v>
          </cell>
          <cell r="I99">
            <v>76</v>
          </cell>
          <cell r="N99">
            <v>2618</v>
          </cell>
          <cell r="O99">
            <v>667</v>
          </cell>
        </row>
        <row r="100">
          <cell r="H100">
            <v>116</v>
          </cell>
          <cell r="I100">
            <v>122</v>
          </cell>
          <cell r="N100">
            <v>662</v>
          </cell>
          <cell r="O100">
            <v>1020</v>
          </cell>
        </row>
        <row r="101">
          <cell r="H101">
            <v>14</v>
          </cell>
          <cell r="I101">
            <v>37</v>
          </cell>
          <cell r="N101">
            <v>137</v>
          </cell>
          <cell r="O101">
            <v>104</v>
          </cell>
        </row>
        <row r="103">
          <cell r="H103">
            <v>92</v>
          </cell>
          <cell r="I103">
            <v>90</v>
          </cell>
          <cell r="N103">
            <v>469</v>
          </cell>
          <cell r="O103">
            <v>400</v>
          </cell>
        </row>
        <row r="104">
          <cell r="H104">
            <v>0</v>
          </cell>
          <cell r="I104">
            <v>0</v>
          </cell>
          <cell r="N104">
            <v>4</v>
          </cell>
          <cell r="O104">
            <v>8</v>
          </cell>
        </row>
        <row r="105">
          <cell r="H105">
            <v>0</v>
          </cell>
          <cell r="I105">
            <v>0</v>
          </cell>
          <cell r="N105">
            <v>4</v>
          </cell>
          <cell r="O105">
            <v>0</v>
          </cell>
        </row>
        <row r="106">
          <cell r="H106">
            <v>0</v>
          </cell>
          <cell r="I106">
            <v>0</v>
          </cell>
          <cell r="N106">
            <v>8</v>
          </cell>
          <cell r="O106">
            <v>0</v>
          </cell>
        </row>
        <row r="107">
          <cell r="H107">
            <v>703</v>
          </cell>
          <cell r="I107">
            <v>665</v>
          </cell>
          <cell r="N107">
            <v>3389</v>
          </cell>
          <cell r="O107">
            <v>3355</v>
          </cell>
        </row>
        <row r="108">
          <cell r="H108">
            <v>77</v>
          </cell>
          <cell r="I108">
            <v>64</v>
          </cell>
          <cell r="N108">
            <v>341</v>
          </cell>
          <cell r="O108">
            <v>347</v>
          </cell>
        </row>
        <row r="110">
          <cell r="H110">
            <v>4</v>
          </cell>
          <cell r="I110">
            <v>4</v>
          </cell>
          <cell r="N110">
            <v>14</v>
          </cell>
          <cell r="O110">
            <v>13</v>
          </cell>
        </row>
        <row r="111">
          <cell r="H111">
            <v>7</v>
          </cell>
          <cell r="I111">
            <v>9</v>
          </cell>
          <cell r="N111">
            <v>42</v>
          </cell>
          <cell r="O111">
            <v>21</v>
          </cell>
        </row>
        <row r="112">
          <cell r="H112">
            <v>0</v>
          </cell>
          <cell r="I112">
            <v>0</v>
          </cell>
          <cell r="N112">
            <v>2</v>
          </cell>
          <cell r="O112">
            <v>0</v>
          </cell>
        </row>
        <row r="113">
          <cell r="H113">
            <v>0</v>
          </cell>
          <cell r="I113">
            <v>11</v>
          </cell>
          <cell r="N113">
            <v>8</v>
          </cell>
          <cell r="O113">
            <v>13</v>
          </cell>
        </row>
        <row r="114">
          <cell r="H114">
            <v>4</v>
          </cell>
          <cell r="I114">
            <v>3</v>
          </cell>
          <cell r="N114">
            <v>32</v>
          </cell>
          <cell r="O114">
            <v>27</v>
          </cell>
        </row>
        <row r="115">
          <cell r="H115">
            <v>13</v>
          </cell>
          <cell r="I115">
            <v>21</v>
          </cell>
          <cell r="N115">
            <v>21</v>
          </cell>
          <cell r="O115">
            <v>39</v>
          </cell>
        </row>
        <row r="116">
          <cell r="H116">
            <v>5</v>
          </cell>
          <cell r="I116">
            <v>2</v>
          </cell>
          <cell r="N116">
            <v>29</v>
          </cell>
          <cell r="O116">
            <v>67</v>
          </cell>
        </row>
        <row r="117">
          <cell r="H117">
            <v>0</v>
          </cell>
          <cell r="I117">
            <v>0</v>
          </cell>
          <cell r="N117">
            <v>0</v>
          </cell>
          <cell r="O117">
            <v>0</v>
          </cell>
        </row>
        <row r="118">
          <cell r="H118">
            <v>5</v>
          </cell>
          <cell r="I118">
            <v>23</v>
          </cell>
        </row>
        <row r="119">
          <cell r="H119">
            <v>2</v>
          </cell>
          <cell r="I119">
            <v>15</v>
          </cell>
          <cell r="N119">
            <v>153</v>
          </cell>
          <cell r="O119">
            <v>56</v>
          </cell>
        </row>
        <row r="120">
          <cell r="H120">
            <v>2</v>
          </cell>
          <cell r="I120">
            <v>5</v>
          </cell>
          <cell r="N120">
            <v>21</v>
          </cell>
          <cell r="O120">
            <v>22</v>
          </cell>
        </row>
        <row r="121">
          <cell r="H121">
            <v>1</v>
          </cell>
          <cell r="I121">
            <v>3</v>
          </cell>
          <cell r="N121">
            <v>14</v>
          </cell>
          <cell r="O121">
            <v>12</v>
          </cell>
        </row>
        <row r="122">
          <cell r="H122">
            <v>305</v>
          </cell>
          <cell r="I122">
            <v>640</v>
          </cell>
          <cell r="N122">
            <v>1526</v>
          </cell>
          <cell r="O122">
            <v>2176</v>
          </cell>
        </row>
        <row r="126">
          <cell r="H126">
            <v>2790</v>
          </cell>
          <cell r="I126">
            <v>3232</v>
          </cell>
          <cell r="N126">
            <v>8504</v>
          </cell>
          <cell r="O126">
            <v>8584</v>
          </cell>
        </row>
        <row r="129">
          <cell r="H129">
            <v>24</v>
          </cell>
          <cell r="I129">
            <v>6</v>
          </cell>
          <cell r="N129">
            <v>48</v>
          </cell>
          <cell r="O129">
            <v>43</v>
          </cell>
        </row>
        <row r="130">
          <cell r="H130">
            <v>336</v>
          </cell>
          <cell r="I130">
            <v>349</v>
          </cell>
          <cell r="N130">
            <v>1252</v>
          </cell>
          <cell r="O130">
            <v>1254</v>
          </cell>
        </row>
        <row r="131">
          <cell r="H131">
            <v>105</v>
          </cell>
          <cell r="I131">
            <v>39</v>
          </cell>
          <cell r="N131">
            <v>313</v>
          </cell>
          <cell r="O131">
            <v>184</v>
          </cell>
        </row>
        <row r="132">
          <cell r="H132">
            <v>255</v>
          </cell>
          <cell r="I132">
            <v>346</v>
          </cell>
          <cell r="N132">
            <v>917</v>
          </cell>
          <cell r="O132">
            <v>943</v>
          </cell>
        </row>
        <row r="133">
          <cell r="H133">
            <v>193</v>
          </cell>
          <cell r="I133">
            <v>49</v>
          </cell>
          <cell r="N133">
            <v>296</v>
          </cell>
          <cell r="O133">
            <v>170</v>
          </cell>
        </row>
        <row r="134">
          <cell r="H134">
            <v>81</v>
          </cell>
          <cell r="I134">
            <v>26</v>
          </cell>
          <cell r="N134">
            <v>150</v>
          </cell>
          <cell r="O134">
            <v>95</v>
          </cell>
        </row>
        <row r="135">
          <cell r="H135">
            <v>401</v>
          </cell>
          <cell r="I135">
            <v>256</v>
          </cell>
          <cell r="N135">
            <v>1369</v>
          </cell>
          <cell r="O135">
            <v>1549</v>
          </cell>
        </row>
        <row r="136">
          <cell r="H136">
            <v>0</v>
          </cell>
          <cell r="I136">
            <v>0</v>
          </cell>
          <cell r="N136">
            <v>0</v>
          </cell>
          <cell r="O136">
            <v>3</v>
          </cell>
        </row>
        <row r="139">
          <cell r="H139">
            <v>606</v>
          </cell>
          <cell r="I139">
            <v>510</v>
          </cell>
          <cell r="N139">
            <v>2035</v>
          </cell>
          <cell r="O139">
            <v>2001</v>
          </cell>
        </row>
        <row r="140">
          <cell r="H140">
            <v>64</v>
          </cell>
          <cell r="I140">
            <v>52</v>
          </cell>
          <cell r="N140">
            <v>124</v>
          </cell>
          <cell r="O140">
            <v>154</v>
          </cell>
        </row>
        <row r="141">
          <cell r="H141">
            <v>996</v>
          </cell>
          <cell r="I141">
            <v>451</v>
          </cell>
          <cell r="N141">
            <v>2312</v>
          </cell>
          <cell r="O141">
            <v>2559</v>
          </cell>
        </row>
        <row r="142">
          <cell r="H142">
            <v>433</v>
          </cell>
          <cell r="I142">
            <v>266</v>
          </cell>
          <cell r="N142">
            <v>1368</v>
          </cell>
          <cell r="O142">
            <v>1385</v>
          </cell>
        </row>
        <row r="143">
          <cell r="H143">
            <v>1880</v>
          </cell>
          <cell r="I143">
            <v>1724</v>
          </cell>
          <cell r="N143">
            <v>5357</v>
          </cell>
          <cell r="O143">
            <v>5854</v>
          </cell>
        </row>
        <row r="144">
          <cell r="H144">
            <v>212</v>
          </cell>
          <cell r="I144">
            <v>213</v>
          </cell>
          <cell r="N144">
            <v>467</v>
          </cell>
          <cell r="O144">
            <v>687</v>
          </cell>
        </row>
        <row r="145">
          <cell r="H145">
            <v>20</v>
          </cell>
          <cell r="I145">
            <v>7</v>
          </cell>
          <cell r="N145">
            <v>28</v>
          </cell>
          <cell r="O145">
            <v>10</v>
          </cell>
        </row>
        <row r="146">
          <cell r="H146">
            <v>86</v>
          </cell>
          <cell r="I146">
            <v>40</v>
          </cell>
          <cell r="N146">
            <v>97</v>
          </cell>
          <cell r="O146">
            <v>58</v>
          </cell>
        </row>
        <row r="147">
          <cell r="H147">
            <v>14</v>
          </cell>
          <cell r="I147">
            <v>9</v>
          </cell>
          <cell r="N147">
            <v>101</v>
          </cell>
          <cell r="O147">
            <v>95</v>
          </cell>
        </row>
        <row r="148">
          <cell r="H148">
            <v>282</v>
          </cell>
          <cell r="I148">
            <v>241</v>
          </cell>
          <cell r="N148">
            <v>947</v>
          </cell>
          <cell r="O148">
            <v>743</v>
          </cell>
        </row>
        <row r="149">
          <cell r="H149">
            <v>33</v>
          </cell>
          <cell r="I149">
            <v>4</v>
          </cell>
          <cell r="N149">
            <v>55</v>
          </cell>
          <cell r="O149">
            <v>10</v>
          </cell>
        </row>
        <row r="150">
          <cell r="H150">
            <v>80</v>
          </cell>
          <cell r="I150">
            <v>95</v>
          </cell>
          <cell r="N150">
            <v>283</v>
          </cell>
          <cell r="O150">
            <v>296</v>
          </cell>
        </row>
        <row r="151">
          <cell r="H151">
            <v>390</v>
          </cell>
          <cell r="I151">
            <v>515</v>
          </cell>
          <cell r="N151">
            <v>1020</v>
          </cell>
          <cell r="O151">
            <v>1518</v>
          </cell>
        </row>
        <row r="152">
          <cell r="H152">
            <v>35</v>
          </cell>
          <cell r="I152">
            <v>51</v>
          </cell>
          <cell r="N152">
            <v>168</v>
          </cell>
          <cell r="O152">
            <v>141</v>
          </cell>
        </row>
        <row r="155">
          <cell r="H155">
            <v>6</v>
          </cell>
          <cell r="I155">
            <v>17</v>
          </cell>
          <cell r="N155">
            <v>33</v>
          </cell>
          <cell r="O155">
            <v>60</v>
          </cell>
        </row>
        <row r="156">
          <cell r="H156">
            <v>1511</v>
          </cell>
          <cell r="I156">
            <v>1801</v>
          </cell>
          <cell r="N156">
            <v>4467</v>
          </cell>
          <cell r="O156">
            <v>5130</v>
          </cell>
        </row>
        <row r="159">
          <cell r="H159">
            <v>278</v>
          </cell>
          <cell r="I159">
            <v>239</v>
          </cell>
          <cell r="N159">
            <v>544</v>
          </cell>
          <cell r="O159">
            <v>553</v>
          </cell>
        </row>
        <row r="160">
          <cell r="H160">
            <v>24</v>
          </cell>
          <cell r="I160">
            <v>26</v>
          </cell>
          <cell r="N160">
            <v>50</v>
          </cell>
          <cell r="O160">
            <v>60</v>
          </cell>
        </row>
        <row r="161">
          <cell r="H161">
            <v>280</v>
          </cell>
          <cell r="I161">
            <v>254</v>
          </cell>
          <cell r="N161">
            <v>640</v>
          </cell>
          <cell r="O161">
            <v>648</v>
          </cell>
        </row>
        <row r="163">
          <cell r="H163">
            <v>0</v>
          </cell>
          <cell r="I163">
            <v>0</v>
          </cell>
          <cell r="N163">
            <v>0</v>
          </cell>
          <cell r="O163">
            <v>0</v>
          </cell>
        </row>
        <row r="164">
          <cell r="H164">
            <v>0</v>
          </cell>
          <cell r="I164">
            <v>0</v>
          </cell>
          <cell r="N164">
            <v>0</v>
          </cell>
          <cell r="O164">
            <v>0</v>
          </cell>
        </row>
        <row r="165">
          <cell r="H165">
            <v>178</v>
          </cell>
          <cell r="I165">
            <v>183</v>
          </cell>
          <cell r="N165">
            <v>464</v>
          </cell>
          <cell r="O165">
            <v>463</v>
          </cell>
        </row>
        <row r="166">
          <cell r="H166">
            <v>11</v>
          </cell>
          <cell r="I166">
            <v>15</v>
          </cell>
          <cell r="N166">
            <v>36</v>
          </cell>
          <cell r="O166">
            <v>40</v>
          </cell>
        </row>
        <row r="167">
          <cell r="H167">
            <v>3419</v>
          </cell>
          <cell r="I167">
            <v>3336</v>
          </cell>
          <cell r="N167">
            <v>8708</v>
          </cell>
          <cell r="O167">
            <v>8597</v>
          </cell>
        </row>
        <row r="168">
          <cell r="H168">
            <v>3847</v>
          </cell>
          <cell r="I168">
            <v>4452</v>
          </cell>
        </row>
        <row r="169">
          <cell r="H169">
            <v>236</v>
          </cell>
          <cell r="I169">
            <v>394</v>
          </cell>
          <cell r="N169">
            <v>582</v>
          </cell>
          <cell r="O169">
            <v>809</v>
          </cell>
        </row>
        <row r="170">
          <cell r="H170">
            <v>281</v>
          </cell>
          <cell r="I170">
            <v>310</v>
          </cell>
          <cell r="N170">
            <v>706</v>
          </cell>
          <cell r="O170">
            <v>705</v>
          </cell>
        </row>
        <row r="171">
          <cell r="H171">
            <v>162</v>
          </cell>
          <cell r="I171">
            <v>65</v>
          </cell>
          <cell r="N171">
            <v>240</v>
          </cell>
          <cell r="O171">
            <v>145</v>
          </cell>
        </row>
        <row r="172">
          <cell r="H172">
            <v>309</v>
          </cell>
          <cell r="I172">
            <v>420</v>
          </cell>
          <cell r="N172">
            <v>578</v>
          </cell>
          <cell r="O172">
            <v>817</v>
          </cell>
        </row>
        <row r="173">
          <cell r="H173">
            <v>95</v>
          </cell>
          <cell r="I173">
            <v>138</v>
          </cell>
          <cell r="N173">
            <v>196</v>
          </cell>
          <cell r="O173">
            <v>289</v>
          </cell>
        </row>
        <row r="174">
          <cell r="H174">
            <v>17</v>
          </cell>
          <cell r="I174">
            <v>28</v>
          </cell>
          <cell r="N174">
            <v>108</v>
          </cell>
          <cell r="O174">
            <v>104</v>
          </cell>
        </row>
        <row r="175">
          <cell r="H175">
            <v>105</v>
          </cell>
          <cell r="I175">
            <v>65</v>
          </cell>
          <cell r="N175">
            <v>303</v>
          </cell>
          <cell r="O175">
            <v>211</v>
          </cell>
        </row>
        <row r="176">
          <cell r="H176">
            <v>40</v>
          </cell>
          <cell r="I176">
            <v>12</v>
          </cell>
          <cell r="N176">
            <v>74</v>
          </cell>
          <cell r="O176">
            <v>59</v>
          </cell>
        </row>
        <row r="177">
          <cell r="H177">
            <v>605</v>
          </cell>
          <cell r="I177">
            <v>889</v>
          </cell>
          <cell r="N177">
            <v>952</v>
          </cell>
          <cell r="O177">
            <v>1308</v>
          </cell>
        </row>
        <row r="178">
          <cell r="H178">
            <v>32</v>
          </cell>
          <cell r="I178">
            <v>19</v>
          </cell>
          <cell r="N178">
            <v>83</v>
          </cell>
          <cell r="O178">
            <v>44</v>
          </cell>
        </row>
        <row r="179">
          <cell r="H179">
            <v>119</v>
          </cell>
          <cell r="I179">
            <v>122</v>
          </cell>
          <cell r="N179">
            <v>208</v>
          </cell>
          <cell r="O179">
            <v>274</v>
          </cell>
        </row>
        <row r="180">
          <cell r="H180">
            <v>369</v>
          </cell>
          <cell r="I180">
            <v>619</v>
          </cell>
          <cell r="N180">
            <v>585</v>
          </cell>
          <cell r="O180">
            <v>1133</v>
          </cell>
        </row>
        <row r="181">
          <cell r="H181">
            <v>7</v>
          </cell>
          <cell r="I181">
            <v>3</v>
          </cell>
          <cell r="N181">
            <v>19</v>
          </cell>
          <cell r="O181">
            <v>18</v>
          </cell>
        </row>
        <row r="183">
          <cell r="H183">
            <v>350</v>
          </cell>
          <cell r="I183">
            <v>360</v>
          </cell>
          <cell r="N183">
            <v>615</v>
          </cell>
          <cell r="O183">
            <v>531</v>
          </cell>
        </row>
        <row r="184">
          <cell r="H184">
            <v>22</v>
          </cell>
          <cell r="I184">
            <v>6</v>
          </cell>
          <cell r="N184">
            <v>34</v>
          </cell>
          <cell r="O184">
            <v>7</v>
          </cell>
        </row>
        <row r="185">
          <cell r="H185">
            <v>115</v>
          </cell>
          <cell r="I185">
            <v>100</v>
          </cell>
          <cell r="N185">
            <v>208</v>
          </cell>
          <cell r="O185">
            <v>129</v>
          </cell>
        </row>
        <row r="186">
          <cell r="H186">
            <v>98</v>
          </cell>
          <cell r="I186">
            <v>88</v>
          </cell>
          <cell r="N186">
            <v>214</v>
          </cell>
          <cell r="O186">
            <v>246</v>
          </cell>
        </row>
        <row r="187">
          <cell r="H187">
            <v>0</v>
          </cell>
          <cell r="I187">
            <v>0</v>
          </cell>
          <cell r="N187">
            <v>1</v>
          </cell>
          <cell r="O187">
            <v>0</v>
          </cell>
        </row>
        <row r="188">
          <cell r="H188">
            <v>29</v>
          </cell>
          <cell r="I188">
            <v>6</v>
          </cell>
          <cell r="N188">
            <v>56</v>
          </cell>
          <cell r="O188">
            <v>45</v>
          </cell>
        </row>
        <row r="189">
          <cell r="H189">
            <v>0</v>
          </cell>
          <cell r="I189">
            <v>4</v>
          </cell>
          <cell r="N189">
            <v>12</v>
          </cell>
          <cell r="O189">
            <v>15</v>
          </cell>
        </row>
        <row r="190">
          <cell r="H190">
            <v>201</v>
          </cell>
          <cell r="I190">
            <v>281</v>
          </cell>
          <cell r="N190">
            <v>461</v>
          </cell>
          <cell r="O190">
            <v>534</v>
          </cell>
        </row>
        <row r="191">
          <cell r="H191">
            <v>57</v>
          </cell>
          <cell r="I191">
            <v>9</v>
          </cell>
          <cell r="N191">
            <v>99</v>
          </cell>
          <cell r="O191">
            <v>82</v>
          </cell>
        </row>
        <row r="192">
          <cell r="H192">
            <v>99</v>
          </cell>
          <cell r="I192">
            <v>82</v>
          </cell>
          <cell r="N192">
            <v>204</v>
          </cell>
          <cell r="O192">
            <v>230</v>
          </cell>
        </row>
        <row r="193">
          <cell r="H193">
            <v>103</v>
          </cell>
          <cell r="I193">
            <v>179</v>
          </cell>
          <cell r="N193">
            <v>342</v>
          </cell>
          <cell r="O193">
            <v>340</v>
          </cell>
        </row>
        <row r="194">
          <cell r="H194">
            <v>53</v>
          </cell>
          <cell r="I194">
            <v>21</v>
          </cell>
          <cell r="N194">
            <v>69</v>
          </cell>
          <cell r="O194">
            <v>35</v>
          </cell>
        </row>
        <row r="195">
          <cell r="H195">
            <v>156</v>
          </cell>
          <cell r="I195">
            <v>115</v>
          </cell>
          <cell r="N195">
            <v>358</v>
          </cell>
          <cell r="O195">
            <v>326</v>
          </cell>
        </row>
        <row r="196">
          <cell r="H196">
            <v>83</v>
          </cell>
          <cell r="I196">
            <v>27</v>
          </cell>
          <cell r="N196">
            <v>105</v>
          </cell>
          <cell r="O196">
            <v>78</v>
          </cell>
        </row>
        <row r="197">
          <cell r="H197">
            <v>104</v>
          </cell>
          <cell r="I197">
            <v>90</v>
          </cell>
          <cell r="N197">
            <v>220</v>
          </cell>
          <cell r="O197">
            <v>296</v>
          </cell>
        </row>
        <row r="200">
          <cell r="H200">
            <v>157</v>
          </cell>
          <cell r="I200">
            <v>203</v>
          </cell>
          <cell r="N200">
            <v>951</v>
          </cell>
          <cell r="O200">
            <v>810</v>
          </cell>
        </row>
        <row r="201">
          <cell r="H201">
            <v>20</v>
          </cell>
          <cell r="I201">
            <v>18</v>
          </cell>
          <cell r="N201">
            <v>98</v>
          </cell>
          <cell r="O201">
            <v>175</v>
          </cell>
        </row>
        <row r="202">
          <cell r="H202">
            <v>275</v>
          </cell>
          <cell r="I202">
            <v>334</v>
          </cell>
          <cell r="N202">
            <v>866</v>
          </cell>
          <cell r="O202">
            <v>652</v>
          </cell>
        </row>
        <row r="203">
          <cell r="H203">
            <v>158</v>
          </cell>
          <cell r="I203">
            <v>119</v>
          </cell>
          <cell r="N203">
            <v>489</v>
          </cell>
          <cell r="O203">
            <v>484</v>
          </cell>
        </row>
        <row r="204">
          <cell r="H204">
            <v>65</v>
          </cell>
          <cell r="I204">
            <v>89</v>
          </cell>
          <cell r="N204">
            <v>218</v>
          </cell>
          <cell r="O204">
            <v>215</v>
          </cell>
        </row>
        <row r="205">
          <cell r="H205">
            <v>12</v>
          </cell>
          <cell r="I205">
            <v>115</v>
          </cell>
          <cell r="N205">
            <v>52</v>
          </cell>
          <cell r="O205">
            <v>147</v>
          </cell>
        </row>
        <row r="206">
          <cell r="H206">
            <v>21</v>
          </cell>
          <cell r="I206">
            <v>18</v>
          </cell>
          <cell r="N206">
            <v>75</v>
          </cell>
          <cell r="O206">
            <v>36</v>
          </cell>
        </row>
        <row r="207">
          <cell r="H207">
            <v>207</v>
          </cell>
          <cell r="I207">
            <v>243</v>
          </cell>
          <cell r="N207">
            <v>651</v>
          </cell>
          <cell r="O207">
            <v>770</v>
          </cell>
        </row>
        <row r="210">
          <cell r="H210">
            <v>136</v>
          </cell>
          <cell r="I210">
            <v>150</v>
          </cell>
          <cell r="N210">
            <v>404</v>
          </cell>
          <cell r="O210">
            <v>541</v>
          </cell>
        </row>
        <row r="211">
          <cell r="H211">
            <v>215</v>
          </cell>
          <cell r="I211">
            <v>349</v>
          </cell>
          <cell r="N211">
            <v>913</v>
          </cell>
          <cell r="O211">
            <v>1211</v>
          </cell>
        </row>
        <row r="212">
          <cell r="H212">
            <v>11</v>
          </cell>
          <cell r="I212">
            <v>11</v>
          </cell>
          <cell r="N212">
            <v>37</v>
          </cell>
          <cell r="O212">
            <v>12</v>
          </cell>
        </row>
        <row r="213">
          <cell r="H213">
            <v>0</v>
          </cell>
          <cell r="I213">
            <v>1</v>
          </cell>
          <cell r="N213">
            <v>0</v>
          </cell>
          <cell r="O213">
            <v>1</v>
          </cell>
        </row>
        <row r="214">
          <cell r="H214">
            <v>103</v>
          </cell>
          <cell r="I214">
            <v>189</v>
          </cell>
          <cell r="N214">
            <v>396</v>
          </cell>
          <cell r="O214">
            <v>637</v>
          </cell>
        </row>
        <row r="215">
          <cell r="H215">
            <v>36</v>
          </cell>
          <cell r="I215">
            <v>40</v>
          </cell>
          <cell r="N215">
            <v>129</v>
          </cell>
          <cell r="O215">
            <v>201</v>
          </cell>
        </row>
        <row r="216">
          <cell r="H216">
            <v>31</v>
          </cell>
          <cell r="I216">
            <v>63</v>
          </cell>
          <cell r="N216">
            <v>88</v>
          </cell>
          <cell r="O216">
            <v>120</v>
          </cell>
        </row>
        <row r="217">
          <cell r="H217">
            <v>161</v>
          </cell>
          <cell r="I217">
            <v>353</v>
          </cell>
          <cell r="N217">
            <v>696</v>
          </cell>
          <cell r="O217">
            <v>977</v>
          </cell>
        </row>
        <row r="219">
          <cell r="H219">
            <v>15752</v>
          </cell>
          <cell r="I219">
            <v>10172</v>
          </cell>
          <cell r="N219">
            <v>46044</v>
          </cell>
          <cell r="O219">
            <v>19772</v>
          </cell>
        </row>
        <row r="221">
          <cell r="H221">
            <v>0</v>
          </cell>
          <cell r="I221">
            <v>0</v>
          </cell>
          <cell r="N221">
            <v>0</v>
          </cell>
          <cell r="O221">
            <v>5</v>
          </cell>
        </row>
        <row r="223">
          <cell r="H223">
            <v>284522</v>
          </cell>
          <cell r="I223">
            <v>273820</v>
          </cell>
          <cell r="N223">
            <v>678467</v>
          </cell>
          <cell r="O223">
            <v>661981</v>
          </cell>
        </row>
      </sheetData>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 JUNE-16"/>
      <sheetName val="JUNE-16"/>
      <sheetName val="JUNE-16 Summary"/>
      <sheetName val="ROOM NIGHTS JUNE 2016"/>
      <sheetName val="Top 20 US JUNE-16"/>
      <sheetName val="RNO JUNE 2016"/>
      <sheetName val="GRAPHS"/>
      <sheetName val="Contact"/>
      <sheetName val="Europe"/>
    </sheetNames>
    <sheetDataSet>
      <sheetData sheetId="0"/>
      <sheetData sheetId="1">
        <row r="221">
          <cell r="A221" t="str">
            <v>AIR LINE CREW MEMBER</v>
          </cell>
        </row>
        <row r="223">
          <cell r="A223" t="str">
            <v>PUERTO RICO</v>
          </cell>
        </row>
      </sheetData>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mailto:hugo.real@tourism.pr.gov" TargetMode="External"/><Relationship Id="rId2" Type="http://schemas.openxmlformats.org/officeDocument/2006/relationships/hyperlink" Target="http://www.estadisticas.gobierno.pr/iepr/Inventario/tabid/186/ctl/view_detail/mid/775/report_id/123d2077-0571-4582-a4bf-cf5468e49dfd/Default.aspx" TargetMode="External"/><Relationship Id="rId1" Type="http://schemas.openxmlformats.org/officeDocument/2006/relationships/hyperlink" Target="http://www.estadisticas.gobierno.pr/iepr/Inventario/tabid/186/ctl/view_detail/mid/775/report_id/123d2077-0571-4582-a4bf-cf5468e49dfd/Default.aspx" TargetMode="External"/><Relationship Id="rId4"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239"/>
  <sheetViews>
    <sheetView workbookViewId="0"/>
  </sheetViews>
  <sheetFormatPr defaultColWidth="9.109375" defaultRowHeight="15"/>
  <cols>
    <col min="1" max="1" width="9.109375" style="510"/>
    <col min="2" max="2" width="45.33203125" style="511" bestFit="1" customWidth="1"/>
    <col min="3" max="3" width="9.5546875" style="510" bestFit="1" customWidth="1"/>
    <col min="4" max="16384" width="9.109375" style="510"/>
  </cols>
  <sheetData>
    <row r="1" spans="1:3">
      <c r="B1" s="540"/>
    </row>
    <row r="2" spans="1:3">
      <c r="B2" s="540"/>
    </row>
    <row r="3" spans="1:3" ht="15.6">
      <c r="B3" s="539" t="s">
        <v>370</v>
      </c>
    </row>
    <row r="4" spans="1:3" ht="16.2" thickBot="1">
      <c r="B4" s="538"/>
    </row>
    <row r="5" spans="1:3" ht="15.6">
      <c r="B5" s="537" t="s">
        <v>369</v>
      </c>
      <c r="C5" s="536">
        <f>SUM(C6:C58)</f>
        <v>90060</v>
      </c>
    </row>
    <row r="6" spans="1:3">
      <c r="A6" s="505">
        <v>1</v>
      </c>
      <c r="B6" s="516" t="s">
        <v>15</v>
      </c>
      <c r="C6" s="526">
        <f>'[1]ORIGENES OCTUBRE 2016'!DJ12</f>
        <v>1903</v>
      </c>
    </row>
    <row r="7" spans="1:3">
      <c r="A7" s="507">
        <v>1</v>
      </c>
      <c r="B7" s="516" t="s">
        <v>16</v>
      </c>
      <c r="C7" s="526">
        <f>'[1]ORIGENES OCTUBRE 2016'!DJ13</f>
        <v>145</v>
      </c>
    </row>
    <row r="8" spans="1:3">
      <c r="A8" s="505">
        <v>1</v>
      </c>
      <c r="B8" s="516" t="s">
        <v>17</v>
      </c>
      <c r="C8" s="526">
        <f>'[1]ORIGENES OCTUBRE 2016'!DJ19</f>
        <v>831</v>
      </c>
    </row>
    <row r="9" spans="1:3">
      <c r="A9" s="505">
        <v>1</v>
      </c>
      <c r="B9" s="516" t="s">
        <v>18</v>
      </c>
      <c r="C9" s="526">
        <f>'[1]ORIGENES OCTUBRE 2016'!DJ24</f>
        <v>165</v>
      </c>
    </row>
    <row r="10" spans="1:3">
      <c r="A10" s="505">
        <v>1</v>
      </c>
      <c r="B10" s="516" t="s">
        <v>19</v>
      </c>
      <c r="C10" s="526">
        <f>'[1]ORIGENES OCTUBRE 2016'!DJ25</f>
        <v>2226</v>
      </c>
    </row>
    <row r="11" spans="1:3">
      <c r="A11" s="505">
        <v>1</v>
      </c>
      <c r="B11" s="516" t="s">
        <v>20</v>
      </c>
      <c r="C11" s="526">
        <f>'[1]ORIGENES OCTUBRE 2016'!DJ26</f>
        <v>2852</v>
      </c>
    </row>
    <row r="12" spans="1:3">
      <c r="A12" s="505">
        <v>1</v>
      </c>
      <c r="B12" s="516" t="s">
        <v>21</v>
      </c>
      <c r="C12" s="526">
        <f>'[1]ORIGENES OCTUBRE 2016'!DJ27</f>
        <v>1334</v>
      </c>
    </row>
    <row r="13" spans="1:3">
      <c r="A13" s="505">
        <v>1</v>
      </c>
      <c r="B13" s="516" t="s">
        <v>22</v>
      </c>
      <c r="C13" s="526">
        <f>'[1]ORIGENES OCTUBRE 2016'!DJ34</f>
        <v>229</v>
      </c>
    </row>
    <row r="14" spans="1:3">
      <c r="A14" s="505">
        <v>1</v>
      </c>
      <c r="B14" s="516" t="s">
        <v>23</v>
      </c>
      <c r="C14" s="526">
        <f>'[1]ORIGENES OCTUBRE 2016'!DJ35</f>
        <v>5701</v>
      </c>
    </row>
    <row r="15" spans="1:3">
      <c r="A15" s="505">
        <v>1</v>
      </c>
      <c r="B15" s="516" t="s">
        <v>24</v>
      </c>
      <c r="C15" s="526">
        <f>'[1]ORIGENES OCTUBRE 2016'!DJ37</f>
        <v>14456</v>
      </c>
    </row>
    <row r="16" spans="1:3">
      <c r="A16" s="505">
        <v>1</v>
      </c>
      <c r="B16" s="516" t="s">
        <v>25</v>
      </c>
      <c r="C16" s="526">
        <f>'[1]ORIGENES OCTUBRE 2016'!DJ40</f>
        <v>1661</v>
      </c>
    </row>
    <row r="17" spans="1:3">
      <c r="A17" s="505">
        <v>1</v>
      </c>
      <c r="B17" s="516" t="s">
        <v>26</v>
      </c>
      <c r="C17" s="526">
        <f>'[1]ORIGENES OCTUBRE 2016'!DJ43</f>
        <v>3476</v>
      </c>
    </row>
    <row r="18" spans="1:3">
      <c r="A18" s="505">
        <v>1</v>
      </c>
      <c r="B18" s="516" t="s">
        <v>27</v>
      </c>
      <c r="C18" s="526">
        <f>'[1]ORIGENES OCTUBRE 2016'!DJ44</f>
        <v>213</v>
      </c>
    </row>
    <row r="19" spans="1:3">
      <c r="A19" s="505">
        <v>1</v>
      </c>
      <c r="B19" s="516" t="s">
        <v>28</v>
      </c>
      <c r="C19" s="526">
        <f>'[1]ORIGENES OCTUBRE 2016'!DJ50</f>
        <v>63</v>
      </c>
    </row>
    <row r="20" spans="1:3">
      <c r="A20" s="505">
        <v>1</v>
      </c>
      <c r="B20" s="516" t="s">
        <v>29</v>
      </c>
      <c r="C20" s="526">
        <f>'[1]ORIGENES OCTUBRE 2016'!DJ51</f>
        <v>2561</v>
      </c>
    </row>
    <row r="21" spans="1:3">
      <c r="A21" s="505">
        <v>1</v>
      </c>
      <c r="B21" s="516" t="s">
        <v>30</v>
      </c>
      <c r="C21" s="526">
        <f>'[1]ORIGENES OCTUBRE 2016'!DJ53</f>
        <v>1415</v>
      </c>
    </row>
    <row r="22" spans="1:3">
      <c r="A22" s="505">
        <v>1</v>
      </c>
      <c r="B22" s="516" t="s">
        <v>31</v>
      </c>
      <c r="C22" s="526">
        <f>'[1]ORIGENES OCTUBRE 2016'!DJ54</f>
        <v>137</v>
      </c>
    </row>
    <row r="23" spans="1:3">
      <c r="A23" s="505">
        <v>2</v>
      </c>
      <c r="B23" s="516" t="s">
        <v>33</v>
      </c>
      <c r="C23" s="526">
        <f>'[1]ORIGENES OCTUBRE 2016'!DJ6</f>
        <v>414</v>
      </c>
    </row>
    <row r="24" spans="1:3">
      <c r="A24" s="505">
        <v>2</v>
      </c>
      <c r="B24" s="516" t="s">
        <v>34</v>
      </c>
      <c r="C24" s="526">
        <f>'[1]ORIGENES OCTUBRE 2016'!DJ9</f>
        <v>150</v>
      </c>
    </row>
    <row r="25" spans="1:3">
      <c r="A25" s="505">
        <v>2</v>
      </c>
      <c r="B25" s="516" t="s">
        <v>35</v>
      </c>
      <c r="C25" s="526">
        <f>'[1]ORIGENES OCTUBRE 2016'!DJ14</f>
        <v>18016</v>
      </c>
    </row>
    <row r="26" spans="1:3">
      <c r="A26" s="505">
        <v>2</v>
      </c>
      <c r="B26" s="516" t="s">
        <v>36</v>
      </c>
      <c r="C26" s="526">
        <f>'[1]ORIGENES OCTUBRE 2016'!DJ15</f>
        <v>4218</v>
      </c>
    </row>
    <row r="27" spans="1:3">
      <c r="A27" s="505">
        <v>2</v>
      </c>
      <c r="B27" s="516" t="s">
        <v>37</v>
      </c>
      <c r="C27" s="526">
        <f>'[1]ORIGENES OCTUBRE 2016'!DJ22</f>
        <v>399</v>
      </c>
    </row>
    <row r="28" spans="1:3">
      <c r="A28" s="505">
        <v>2</v>
      </c>
      <c r="B28" s="516" t="s">
        <v>38</v>
      </c>
      <c r="C28" s="526">
        <f>'[1]ORIGENES OCTUBRE 2016'!DJ23</f>
        <v>421</v>
      </c>
    </row>
    <row r="29" spans="1:3">
      <c r="A29" s="505">
        <v>2</v>
      </c>
      <c r="B29" s="516" t="s">
        <v>39</v>
      </c>
      <c r="C29" s="526">
        <f>'[1]ORIGENES OCTUBRE 2016'!DJ29</f>
        <v>188</v>
      </c>
    </row>
    <row r="30" spans="1:3">
      <c r="A30" s="505">
        <v>2</v>
      </c>
      <c r="B30" s="516" t="s">
        <v>40</v>
      </c>
      <c r="C30" s="526">
        <f>'[1]ORIGENES OCTUBRE 2016'!DJ36</f>
        <v>159</v>
      </c>
    </row>
    <row r="31" spans="1:3">
      <c r="A31" s="505">
        <v>2</v>
      </c>
      <c r="B31" s="516" t="s">
        <v>41</v>
      </c>
      <c r="C31" s="526">
        <f>'[1]ORIGENES OCTUBRE 2016'!DJ38</f>
        <v>1861</v>
      </c>
    </row>
    <row r="32" spans="1:3">
      <c r="A32" s="505">
        <v>2</v>
      </c>
      <c r="B32" s="516" t="s">
        <v>42</v>
      </c>
      <c r="C32" s="526">
        <f>'[1]ORIGENES OCTUBRE 2016'!DJ41</f>
        <v>281</v>
      </c>
    </row>
    <row r="33" spans="1:3">
      <c r="A33" s="505">
        <v>2</v>
      </c>
      <c r="B33" s="516" t="s">
        <v>43</v>
      </c>
      <c r="C33" s="526">
        <f>'[1]ORIGENES OCTUBRE 2016'!DJ45</f>
        <v>654</v>
      </c>
    </row>
    <row r="34" spans="1:3">
      <c r="A34" s="505">
        <v>2</v>
      </c>
      <c r="B34" s="516" t="s">
        <v>44</v>
      </c>
      <c r="C34" s="526">
        <f>'[1]ORIGENES OCTUBRE 2016'!DJ47</f>
        <v>728</v>
      </c>
    </row>
    <row r="35" spans="1:3">
      <c r="A35" s="505">
        <v>2</v>
      </c>
      <c r="B35" s="516" t="s">
        <v>45</v>
      </c>
      <c r="C35" s="526">
        <f>'[1]ORIGENES OCTUBRE 2016'!DJ48</f>
        <v>4656</v>
      </c>
    </row>
    <row r="36" spans="1:3">
      <c r="A36" s="505">
        <v>3</v>
      </c>
      <c r="B36" s="516" t="s">
        <v>47</v>
      </c>
      <c r="C36" s="526">
        <f>'[1]ORIGENES OCTUBRE 2016'!DJ7</f>
        <v>145</v>
      </c>
    </row>
    <row r="37" spans="1:3">
      <c r="A37" s="505">
        <v>3</v>
      </c>
      <c r="B37" s="516" t="s">
        <v>48</v>
      </c>
      <c r="C37" s="526">
        <f>'[1]ORIGENES OCTUBRE 2016'!DJ8</f>
        <v>801</v>
      </c>
    </row>
    <row r="38" spans="1:3">
      <c r="A38" s="505">
        <v>3</v>
      </c>
      <c r="B38" s="516" t="s">
        <v>49</v>
      </c>
      <c r="C38" s="526">
        <f>'[1]ORIGENES OCTUBRE 2016'!DJ10</f>
        <v>5190</v>
      </c>
    </row>
    <row r="39" spans="1:3">
      <c r="A39" s="505">
        <v>3</v>
      </c>
      <c r="B39" s="516" t="s">
        <v>50</v>
      </c>
      <c r="C39" s="526">
        <f>'[1]ORIGENES OCTUBRE 2016'!DJ11</f>
        <v>1097</v>
      </c>
    </row>
    <row r="40" spans="1:3">
      <c r="A40" s="505">
        <v>3</v>
      </c>
      <c r="B40" s="516" t="s">
        <v>51</v>
      </c>
      <c r="C40" s="526">
        <f>'[1]ORIGENES OCTUBRE 2016'!DJ16</f>
        <v>93</v>
      </c>
    </row>
    <row r="41" spans="1:3">
      <c r="A41" s="505">
        <v>3</v>
      </c>
      <c r="B41" s="516" t="s">
        <v>52</v>
      </c>
      <c r="C41" s="526">
        <f>'[1]ORIGENES OCTUBRE 2016'!DJ17</f>
        <v>93</v>
      </c>
    </row>
    <row r="42" spans="1:3">
      <c r="A42" s="505">
        <v>3</v>
      </c>
      <c r="B42" s="516" t="s">
        <v>53</v>
      </c>
      <c r="C42" s="526">
        <f>'[1]ORIGENES OCTUBRE 2016'!DJ18</f>
        <v>4288</v>
      </c>
    </row>
    <row r="43" spans="1:3">
      <c r="A43" s="505">
        <v>3</v>
      </c>
      <c r="B43" s="516" t="s">
        <v>54</v>
      </c>
      <c r="C43" s="526">
        <f>'[1]ORIGENES OCTUBRE 2016'!DJ20</f>
        <v>129</v>
      </c>
    </row>
    <row r="44" spans="1:3">
      <c r="A44" s="505">
        <v>3</v>
      </c>
      <c r="B44" s="516" t="s">
        <v>55</v>
      </c>
      <c r="C44" s="526">
        <f>'[1]ORIGENES OCTUBRE 2016'!DJ21</f>
        <v>326</v>
      </c>
    </row>
    <row r="45" spans="1:3">
      <c r="A45" s="505">
        <v>3</v>
      </c>
      <c r="B45" s="516" t="s">
        <v>56</v>
      </c>
      <c r="C45" s="526">
        <f>'[1]ORIGENES OCTUBRE 2016'!DJ28</f>
        <v>710</v>
      </c>
    </row>
    <row r="46" spans="1:3">
      <c r="A46" s="505">
        <v>3</v>
      </c>
      <c r="B46" s="516" t="s">
        <v>57</v>
      </c>
      <c r="C46" s="526">
        <f>'[1]ORIGENES OCTUBRE 2016'!DJ30</f>
        <v>569</v>
      </c>
    </row>
    <row r="47" spans="1:3">
      <c r="A47" s="505">
        <v>3</v>
      </c>
      <c r="B47" s="516" t="s">
        <v>58</v>
      </c>
      <c r="C47" s="526">
        <f>'[1]ORIGENES OCTUBRE 2016'!DJ31</f>
        <v>64</v>
      </c>
    </row>
    <row r="48" spans="1:3">
      <c r="A48" s="505">
        <v>3</v>
      </c>
      <c r="B48" s="516" t="s">
        <v>59</v>
      </c>
      <c r="C48" s="526">
        <f>'[1]ORIGENES OCTUBRE 2016'!DJ32</f>
        <v>224</v>
      </c>
    </row>
    <row r="49" spans="1:3">
      <c r="A49" s="505">
        <v>3</v>
      </c>
      <c r="B49" s="516" t="s">
        <v>60</v>
      </c>
      <c r="C49" s="526">
        <f>'[1]ORIGENES OCTUBRE 2016'!DJ33</f>
        <v>247</v>
      </c>
    </row>
    <row r="50" spans="1:3">
      <c r="A50" s="505">
        <v>3</v>
      </c>
      <c r="B50" s="516" t="s">
        <v>61</v>
      </c>
      <c r="C50" s="526">
        <f>'[1]ORIGENES OCTUBRE 2016'!DJ39</f>
        <v>59</v>
      </c>
    </row>
    <row r="51" spans="1:3">
      <c r="A51" s="505">
        <v>3</v>
      </c>
      <c r="B51" s="516" t="s">
        <v>62</v>
      </c>
      <c r="C51" s="526">
        <f>'[1]ORIGENES OCTUBRE 2016'!DJ42</f>
        <v>228</v>
      </c>
    </row>
    <row r="52" spans="1:3">
      <c r="A52" s="505">
        <v>3</v>
      </c>
      <c r="B52" s="516" t="s">
        <v>63</v>
      </c>
      <c r="C52" s="526">
        <f>'[1]ORIGENES OCTUBRE 2016'!DJ46</f>
        <v>37</v>
      </c>
    </row>
    <row r="53" spans="1:3">
      <c r="A53" s="505">
        <v>3</v>
      </c>
      <c r="B53" s="516" t="s">
        <v>64</v>
      </c>
      <c r="C53" s="526">
        <f>'[1]ORIGENES OCTUBRE 2016'!DJ49</f>
        <v>410</v>
      </c>
    </row>
    <row r="54" spans="1:3">
      <c r="A54" s="505">
        <v>3</v>
      </c>
      <c r="B54" s="516" t="s">
        <v>65</v>
      </c>
      <c r="C54" s="526">
        <f>'[1]ORIGENES OCTUBRE 2016'!DJ52</f>
        <v>3057</v>
      </c>
    </row>
    <row r="55" spans="1:3">
      <c r="A55" s="505">
        <v>3</v>
      </c>
      <c r="B55" s="516" t="s">
        <v>66</v>
      </c>
      <c r="C55" s="526">
        <f>'[1]ORIGENES OCTUBRE 2016'!DJ55</f>
        <v>478</v>
      </c>
    </row>
    <row r="56" spans="1:3">
      <c r="A56" s="505">
        <v>3</v>
      </c>
      <c r="B56" s="516" t="s">
        <v>67</v>
      </c>
      <c r="C56" s="526">
        <f>'[1]ORIGENES OCTUBRE 2016'!DJ56</f>
        <v>19</v>
      </c>
    </row>
    <row r="57" spans="1:3">
      <c r="A57" s="505">
        <v>4</v>
      </c>
      <c r="B57" s="516" t="s">
        <v>368</v>
      </c>
      <c r="C57" s="526">
        <f>'[1]ORIGENES OCTUBRE 2016'!DJ57</f>
        <v>0</v>
      </c>
    </row>
    <row r="58" spans="1:3">
      <c r="A58" s="505">
        <v>5</v>
      </c>
      <c r="B58" s="516" t="s">
        <v>69</v>
      </c>
      <c r="C58" s="526">
        <f>'[1]ORIGENES OCTUBRE 2016'!DJ58</f>
        <v>283</v>
      </c>
    </row>
    <row r="59" spans="1:3" ht="15.6">
      <c r="B59" s="519"/>
      <c r="C59" s="527"/>
    </row>
    <row r="60" spans="1:3" ht="15.6">
      <c r="B60" s="524" t="s">
        <v>367</v>
      </c>
      <c r="C60" s="523">
        <f>SUM(C61:C78)</f>
        <v>953</v>
      </c>
    </row>
    <row r="61" spans="1:3">
      <c r="B61" s="516" t="s">
        <v>366</v>
      </c>
      <c r="C61" s="526">
        <f>'[1]ORIGENES OCTUBRE 2016'!DJ61</f>
        <v>18</v>
      </c>
    </row>
    <row r="62" spans="1:3">
      <c r="B62" s="516" t="s">
        <v>365</v>
      </c>
      <c r="C62" s="526">
        <f>'[1]ORIGENES OCTUBRE 2016'!DJ62</f>
        <v>3</v>
      </c>
    </row>
    <row r="63" spans="1:3">
      <c r="B63" s="516" t="s">
        <v>364</v>
      </c>
      <c r="C63" s="526">
        <f>'[1]ORIGENES OCTUBRE 2016'!DJ63</f>
        <v>0</v>
      </c>
    </row>
    <row r="64" spans="1:3">
      <c r="B64" s="516" t="s">
        <v>363</v>
      </c>
      <c r="C64" s="526">
        <f>'[1]ORIGENES OCTUBRE 2016'!DJ64</f>
        <v>47</v>
      </c>
    </row>
    <row r="65" spans="2:3">
      <c r="B65" s="516" t="s">
        <v>362</v>
      </c>
      <c r="C65" s="526">
        <f>'[1]ORIGENES OCTUBRE 2016'!DJ65</f>
        <v>0</v>
      </c>
    </row>
    <row r="66" spans="2:3">
      <c r="B66" s="516" t="s">
        <v>361</v>
      </c>
      <c r="C66" s="526">
        <f>'[1]ORIGENES OCTUBRE 2016'!DJ66</f>
        <v>0</v>
      </c>
    </row>
    <row r="67" spans="2:3">
      <c r="B67" s="516" t="s">
        <v>360</v>
      </c>
      <c r="C67" s="526">
        <f>'[1]ORIGENES OCTUBRE 2016'!DJ67</f>
        <v>5</v>
      </c>
    </row>
    <row r="68" spans="2:3">
      <c r="B68" s="516" t="s">
        <v>359</v>
      </c>
      <c r="C68" s="526">
        <f>'[1]ORIGENES OCTUBRE 2016'!DJ68</f>
        <v>1</v>
      </c>
    </row>
    <row r="69" spans="2:3">
      <c r="B69" s="516" t="s">
        <v>358</v>
      </c>
      <c r="C69" s="526">
        <f>'[1]ORIGENES OCTUBRE 2016'!DJ69</f>
        <v>6</v>
      </c>
    </row>
    <row r="70" spans="2:3">
      <c r="B70" s="516" t="s">
        <v>357</v>
      </c>
      <c r="C70" s="526">
        <f>'[1]ORIGENES OCTUBRE 2016'!DJ70</f>
        <v>0</v>
      </c>
    </row>
    <row r="71" spans="2:3">
      <c r="B71" s="516" t="s">
        <v>356</v>
      </c>
      <c r="C71" s="526">
        <f>'[1]ORIGENES OCTUBRE 2016'!DJ71</f>
        <v>195</v>
      </c>
    </row>
    <row r="72" spans="2:3">
      <c r="B72" s="516" t="s">
        <v>355</v>
      </c>
      <c r="C72" s="526">
        <f>'[1]ORIGENES OCTUBRE 2016'!DJ72</f>
        <v>3</v>
      </c>
    </row>
    <row r="73" spans="2:3">
      <c r="B73" s="516" t="s">
        <v>354</v>
      </c>
      <c r="C73" s="526">
        <f>'[1]ORIGENES OCTUBRE 2016'!DJ73</f>
        <v>4</v>
      </c>
    </row>
    <row r="74" spans="2:3">
      <c r="B74" s="516" t="s">
        <v>353</v>
      </c>
      <c r="C74" s="526">
        <f>'[1]ORIGENES OCTUBRE 2016'!DJ74</f>
        <v>46</v>
      </c>
    </row>
    <row r="75" spans="2:3">
      <c r="B75" s="516" t="s">
        <v>352</v>
      </c>
      <c r="C75" s="526">
        <f>'[1]ORIGENES OCTUBRE 2016'!DJ75</f>
        <v>8</v>
      </c>
    </row>
    <row r="76" spans="2:3">
      <c r="B76" s="516" t="s">
        <v>351</v>
      </c>
      <c r="C76" s="526">
        <f>'[1]ORIGENES OCTUBRE 2016'!DJ76</f>
        <v>1</v>
      </c>
    </row>
    <row r="77" spans="2:3">
      <c r="B77" s="516" t="s">
        <v>350</v>
      </c>
      <c r="C77" s="526">
        <f>'[1]ORIGENES OCTUBRE 2016'!DJ77</f>
        <v>0</v>
      </c>
    </row>
    <row r="78" spans="2:3">
      <c r="B78" s="516" t="s">
        <v>132</v>
      </c>
      <c r="C78" s="526">
        <f>'[1]ORIGENES OCTUBRE 2016'!DJ78</f>
        <v>616</v>
      </c>
    </row>
    <row r="79" spans="2:3">
      <c r="B79" s="516"/>
      <c r="C79" s="522"/>
    </row>
    <row r="80" spans="2:3" ht="15.6">
      <c r="B80" s="524" t="s">
        <v>349</v>
      </c>
      <c r="C80" s="523">
        <f>'[1]ORIGENES OCTUBRE 2016'!DJ80</f>
        <v>827</v>
      </c>
    </row>
    <row r="81" spans="2:3" ht="15.6">
      <c r="B81" s="519"/>
      <c r="C81" s="527"/>
    </row>
    <row r="82" spans="2:3" ht="15.6">
      <c r="B82" s="524" t="s">
        <v>348</v>
      </c>
      <c r="C82" s="523">
        <f>SUM(C83:C90)</f>
        <v>457</v>
      </c>
    </row>
    <row r="83" spans="2:3">
      <c r="B83" s="516" t="s">
        <v>347</v>
      </c>
      <c r="C83" s="526">
        <f>'[1]ORIGENES OCTUBRE 2016'!DJ83</f>
        <v>1</v>
      </c>
    </row>
    <row r="84" spans="2:3">
      <c r="B84" s="516" t="s">
        <v>346</v>
      </c>
      <c r="C84" s="526">
        <f>'[1]ORIGENES OCTUBRE 2016'!DJ84</f>
        <v>142</v>
      </c>
    </row>
    <row r="85" spans="2:3">
      <c r="B85" s="516" t="s">
        <v>345</v>
      </c>
      <c r="C85" s="526">
        <f>'[1]ORIGENES OCTUBRE 2016'!DJ85</f>
        <v>42</v>
      </c>
    </row>
    <row r="86" spans="2:3">
      <c r="B86" s="535" t="s">
        <v>344</v>
      </c>
      <c r="C86" s="526">
        <f>'[1]ORIGENES OCTUBRE 2016'!DJ86</f>
        <v>73</v>
      </c>
    </row>
    <row r="87" spans="2:3">
      <c r="B87" s="516" t="s">
        <v>343</v>
      </c>
      <c r="C87" s="526">
        <f>'[1]ORIGENES OCTUBRE 2016'!DJ87</f>
        <v>39</v>
      </c>
    </row>
    <row r="88" spans="2:3">
      <c r="B88" s="516" t="s">
        <v>342</v>
      </c>
      <c r="C88" s="526">
        <f>'[1]ORIGENES OCTUBRE 2016'!DJ88</f>
        <v>4</v>
      </c>
    </row>
    <row r="89" spans="2:3">
      <c r="B89" s="516" t="s">
        <v>341</v>
      </c>
      <c r="C89" s="526">
        <f>'[1]ORIGENES OCTUBRE 2016'!DJ89</f>
        <v>156</v>
      </c>
    </row>
    <row r="90" spans="2:3">
      <c r="B90" s="516" t="s">
        <v>340</v>
      </c>
      <c r="C90" s="526">
        <f>'[1]ORIGENES OCTUBRE 2016'!DJ90</f>
        <v>0</v>
      </c>
    </row>
    <row r="91" spans="2:3" ht="15.6">
      <c r="B91" s="519"/>
      <c r="C91" s="527"/>
    </row>
    <row r="92" spans="2:3" ht="15.6">
      <c r="B92" s="524" t="s">
        <v>339</v>
      </c>
      <c r="C92" s="523">
        <f>SUM(C93:C106)</f>
        <v>1576</v>
      </c>
    </row>
    <row r="93" spans="2:3">
      <c r="B93" s="516" t="s">
        <v>134</v>
      </c>
      <c r="C93" s="526">
        <f>'[1]ORIGENES OCTUBRE 2016'!DJ93</f>
        <v>177</v>
      </c>
    </row>
    <row r="94" spans="2:3">
      <c r="B94" s="516" t="s">
        <v>135</v>
      </c>
      <c r="C94" s="526">
        <f>'[1]ORIGENES OCTUBRE 2016'!DJ94</f>
        <v>11</v>
      </c>
    </row>
    <row r="95" spans="2:3">
      <c r="B95" s="516" t="s">
        <v>136</v>
      </c>
      <c r="C95" s="526">
        <f>'[1]ORIGENES OCTUBRE 2016'!DJ95</f>
        <v>138</v>
      </c>
    </row>
    <row r="96" spans="2:3">
      <c r="B96" s="516" t="s">
        <v>137</v>
      </c>
      <c r="C96" s="526">
        <f>'[1]ORIGENES OCTUBRE 2016'!DJ96</f>
        <v>171</v>
      </c>
    </row>
    <row r="97" spans="1:3">
      <c r="B97" s="516" t="s">
        <v>138</v>
      </c>
      <c r="C97" s="526">
        <f>'[1]ORIGENES OCTUBRE 2016'!DJ97</f>
        <v>728</v>
      </c>
    </row>
    <row r="98" spans="1:3">
      <c r="B98" s="516" t="s">
        <v>139</v>
      </c>
      <c r="C98" s="526">
        <f>'[1]ORIGENES OCTUBRE 2016'!DJ98</f>
        <v>67</v>
      </c>
    </row>
    <row r="99" spans="1:3">
      <c r="B99" s="516" t="s">
        <v>140</v>
      </c>
      <c r="C99" s="526">
        <f>'[1]ORIGENES OCTUBRE 2016'!DJ99</f>
        <v>1</v>
      </c>
    </row>
    <row r="100" spans="1:3">
      <c r="B100" s="516" t="s">
        <v>141</v>
      </c>
      <c r="C100" s="526">
        <f>'[1]ORIGENES OCTUBRE 2016'!DJ100</f>
        <v>6</v>
      </c>
    </row>
    <row r="101" spans="1:3">
      <c r="B101" s="516" t="s">
        <v>142</v>
      </c>
      <c r="C101" s="526">
        <f>'[1]ORIGENES OCTUBRE 2016'!DJ101</f>
        <v>1</v>
      </c>
    </row>
    <row r="102" spans="1:3">
      <c r="B102" s="516" t="s">
        <v>143</v>
      </c>
      <c r="C102" s="526">
        <f>'[1]ORIGENES OCTUBRE 2016'!DJ102</f>
        <v>82</v>
      </c>
    </row>
    <row r="103" spans="1:3">
      <c r="B103" s="516" t="s">
        <v>144</v>
      </c>
      <c r="C103" s="526">
        <f>'[1]ORIGENES OCTUBRE 2016'!DJ103</f>
        <v>9</v>
      </c>
    </row>
    <row r="104" spans="1:3">
      <c r="B104" s="516" t="s">
        <v>145</v>
      </c>
      <c r="C104" s="526">
        <f>'[1]ORIGENES OCTUBRE 2016'!DJ104</f>
        <v>43</v>
      </c>
    </row>
    <row r="105" spans="1:3">
      <c r="B105" s="516" t="s">
        <v>146</v>
      </c>
      <c r="C105" s="526">
        <f>'[1]ORIGENES OCTUBRE 2016'!DJ105</f>
        <v>135</v>
      </c>
    </row>
    <row r="106" spans="1:3">
      <c r="B106" s="516" t="s">
        <v>132</v>
      </c>
      <c r="C106" s="526">
        <f>'[1]ORIGENES OCTUBRE 2016'!DJ106</f>
        <v>7</v>
      </c>
    </row>
    <row r="107" spans="1:3" ht="15.6">
      <c r="B107" s="519"/>
      <c r="C107" s="527"/>
    </row>
    <row r="108" spans="1:3" ht="15.6">
      <c r="B108" s="524" t="s">
        <v>338</v>
      </c>
      <c r="C108" s="523">
        <f>SUM(C109:C111,C120)</f>
        <v>3604</v>
      </c>
    </row>
    <row r="109" spans="1:3">
      <c r="B109" s="516" t="s">
        <v>148</v>
      </c>
      <c r="C109" s="526">
        <f>'[1]ORIGENES OCTUBRE 2016'!DJ109</f>
        <v>4</v>
      </c>
    </row>
    <row r="110" spans="1:3">
      <c r="B110" s="516" t="s">
        <v>149</v>
      </c>
      <c r="C110" s="526">
        <f>'[1]ORIGENES OCTUBRE 2016'!DJ110</f>
        <v>732</v>
      </c>
    </row>
    <row r="111" spans="1:3" ht="15.6">
      <c r="B111" s="524" t="s">
        <v>150</v>
      </c>
      <c r="C111" s="534">
        <f>SUM(C112:C119)</f>
        <v>1649</v>
      </c>
    </row>
    <row r="112" spans="1:3" ht="15.6">
      <c r="A112" s="506">
        <v>1</v>
      </c>
      <c r="B112" s="533" t="s">
        <v>335</v>
      </c>
      <c r="C112" s="526">
        <f>'[1]ORIGENES OCTUBRE 2016'!DJ114</f>
        <v>65</v>
      </c>
    </row>
    <row r="113" spans="1:3" ht="15.6">
      <c r="A113" s="506">
        <v>2</v>
      </c>
      <c r="B113" s="533" t="s">
        <v>334</v>
      </c>
      <c r="C113" s="526">
        <f>'[1]ORIGENES OCTUBRE 2016'!DJ115</f>
        <v>15</v>
      </c>
    </row>
    <row r="114" spans="1:3" ht="15.6">
      <c r="A114" s="506">
        <v>3</v>
      </c>
      <c r="B114" s="533" t="s">
        <v>333</v>
      </c>
      <c r="C114" s="526">
        <f>'[1]ORIGENES OCTUBRE 2016'!DJ116</f>
        <v>131</v>
      </c>
    </row>
    <row r="115" spans="1:3" ht="15.6">
      <c r="A115" s="506">
        <v>4</v>
      </c>
      <c r="B115" s="533" t="s">
        <v>337</v>
      </c>
      <c r="C115" s="526">
        <f>'[1]ORIGENES OCTUBRE 2016'!DJ112</f>
        <v>0</v>
      </c>
    </row>
    <row r="116" spans="1:3" ht="15.6">
      <c r="A116" s="506">
        <v>5</v>
      </c>
      <c r="B116" s="533" t="s">
        <v>336</v>
      </c>
      <c r="C116" s="526">
        <f>'[1]ORIGENES OCTUBRE 2016'!DJ113</f>
        <v>2</v>
      </c>
    </row>
    <row r="117" spans="1:3" ht="15.6">
      <c r="A117" s="506">
        <v>6</v>
      </c>
      <c r="B117" s="533" t="s">
        <v>332</v>
      </c>
      <c r="C117" s="526">
        <f>'[1]ORIGENES OCTUBRE 2016'!DJ117</f>
        <v>169</v>
      </c>
    </row>
    <row r="118" spans="1:3" ht="15.6">
      <c r="A118" s="506">
        <v>7</v>
      </c>
      <c r="B118" s="533" t="s">
        <v>331</v>
      </c>
      <c r="C118" s="526">
        <f>'[1]ORIGENES OCTUBRE 2016'!DJ118</f>
        <v>0</v>
      </c>
    </row>
    <row r="119" spans="1:3" ht="15.6">
      <c r="A119" s="506">
        <v>8</v>
      </c>
      <c r="B119" s="533" t="s">
        <v>330</v>
      </c>
      <c r="C119" s="526">
        <f>'[1]ORIGENES OCTUBRE 2016'!DJ119</f>
        <v>1267</v>
      </c>
    </row>
    <row r="120" spans="1:3" ht="15.6">
      <c r="B120" s="524" t="s">
        <v>161</v>
      </c>
      <c r="C120" s="523">
        <f>SUM(C121:C148)</f>
        <v>1219</v>
      </c>
    </row>
    <row r="121" spans="1:3">
      <c r="A121" s="505">
        <v>1</v>
      </c>
      <c r="B121" s="516" t="s">
        <v>162</v>
      </c>
      <c r="C121" s="526">
        <f>'[1]ORIGENES OCTUBRE 2016'!DJ121</f>
        <v>74</v>
      </c>
    </row>
    <row r="122" spans="1:3">
      <c r="A122" s="505">
        <v>2</v>
      </c>
      <c r="B122" s="516" t="s">
        <v>329</v>
      </c>
      <c r="C122" s="526">
        <f>'[1]ORIGENES OCTUBRE 2016'!DJ122</f>
        <v>84</v>
      </c>
    </row>
    <row r="123" spans="1:3">
      <c r="A123" s="505">
        <v>3</v>
      </c>
      <c r="B123" s="516" t="s">
        <v>164</v>
      </c>
      <c r="C123" s="526">
        <f>'[1]ORIGENES OCTUBRE 2016'!DJ124</f>
        <v>32</v>
      </c>
    </row>
    <row r="124" spans="1:3">
      <c r="A124" s="505">
        <v>4</v>
      </c>
      <c r="B124" s="516" t="s">
        <v>165</v>
      </c>
      <c r="C124" s="526">
        <f>'[1]ORIGENES OCTUBRE 2016'!DJ125</f>
        <v>158</v>
      </c>
    </row>
    <row r="125" spans="1:3">
      <c r="A125" s="505">
        <v>5</v>
      </c>
      <c r="B125" s="516" t="s">
        <v>166</v>
      </c>
      <c r="C125" s="526">
        <f>'[1]ORIGENES OCTUBRE 2016'!DJ126</f>
        <v>48</v>
      </c>
    </row>
    <row r="126" spans="1:3">
      <c r="A126" s="505">
        <v>6</v>
      </c>
      <c r="B126" s="516" t="s">
        <v>167</v>
      </c>
      <c r="C126" s="526">
        <f>'[1]ORIGENES OCTUBRE 2016'!DJ128</f>
        <v>20</v>
      </c>
    </row>
    <row r="127" spans="1:3">
      <c r="A127" s="505">
        <v>7</v>
      </c>
      <c r="B127" s="516" t="s">
        <v>168</v>
      </c>
      <c r="C127" s="526">
        <f>'[1]ORIGENES OCTUBRE 2016'!DJ130</f>
        <v>23</v>
      </c>
    </row>
    <row r="128" spans="1:3">
      <c r="A128" s="505">
        <v>8</v>
      </c>
      <c r="B128" s="516" t="s">
        <v>169</v>
      </c>
      <c r="C128" s="526">
        <f>'[1]ORIGENES OCTUBRE 2016'!DJ131</f>
        <v>8</v>
      </c>
    </row>
    <row r="129" spans="1:3">
      <c r="A129" s="505">
        <v>9</v>
      </c>
      <c r="B129" s="516" t="s">
        <v>170</v>
      </c>
      <c r="C129" s="526">
        <f>'[1]ORIGENES OCTUBRE 2016'!DJ132</f>
        <v>90</v>
      </c>
    </row>
    <row r="130" spans="1:3">
      <c r="A130" s="505">
        <v>10</v>
      </c>
      <c r="B130" s="516" t="s">
        <v>171</v>
      </c>
      <c r="C130" s="526">
        <f>'[1]ORIGENES OCTUBRE 2016'!DJ133</f>
        <v>29</v>
      </c>
    </row>
    <row r="131" spans="1:3">
      <c r="A131" s="505">
        <v>11</v>
      </c>
      <c r="B131" s="516" t="s">
        <v>172</v>
      </c>
      <c r="C131" s="526">
        <f>'[1]ORIGENES OCTUBRE 2016'!DJ134</f>
        <v>43</v>
      </c>
    </row>
    <row r="132" spans="1:3">
      <c r="A132" s="505">
        <v>12</v>
      </c>
      <c r="B132" s="516" t="s">
        <v>173</v>
      </c>
      <c r="C132" s="526">
        <f>'[1]ORIGENES OCTUBRE 2016'!DJ135</f>
        <v>57</v>
      </c>
    </row>
    <row r="133" spans="1:3">
      <c r="A133" s="505">
        <v>13</v>
      </c>
      <c r="B133" s="516" t="s">
        <v>174</v>
      </c>
      <c r="C133" s="526">
        <f>'[1]ORIGENES OCTUBRE 2016'!DJ136</f>
        <v>7</v>
      </c>
    </row>
    <row r="134" spans="1:3">
      <c r="A134" s="505">
        <v>14</v>
      </c>
      <c r="B134" s="516" t="s">
        <v>328</v>
      </c>
      <c r="C134" s="526">
        <f>'[1]ORIGENES OCTUBRE 2016'!DJ123</f>
        <v>137</v>
      </c>
    </row>
    <row r="135" spans="1:3">
      <c r="A135" s="505">
        <v>15</v>
      </c>
      <c r="B135" s="516" t="s">
        <v>327</v>
      </c>
      <c r="C135" s="526">
        <f>'[1]ORIGENES OCTUBRE 2016'!DJ127</f>
        <v>8</v>
      </c>
    </row>
    <row r="136" spans="1:3">
      <c r="A136" s="505">
        <v>16</v>
      </c>
      <c r="B136" s="516" t="s">
        <v>326</v>
      </c>
      <c r="C136" s="526">
        <f>'[1]ORIGENES OCTUBRE 2016'!DJ129</f>
        <v>38</v>
      </c>
    </row>
    <row r="137" spans="1:3">
      <c r="A137" s="505">
        <v>17</v>
      </c>
      <c r="B137" s="516" t="s">
        <v>175</v>
      </c>
      <c r="C137" s="526">
        <f>'[1]ORIGENES OCTUBRE 2016'!DJ137</f>
        <v>26</v>
      </c>
    </row>
    <row r="138" spans="1:3">
      <c r="A138" s="505">
        <v>18</v>
      </c>
      <c r="B138" s="516" t="s">
        <v>180</v>
      </c>
      <c r="C138" s="526">
        <f>'[1]ORIGENES OCTUBRE 2016'!DJ138</f>
        <v>0</v>
      </c>
    </row>
    <row r="139" spans="1:3">
      <c r="A139" s="505">
        <v>19</v>
      </c>
      <c r="B139" s="516" t="s">
        <v>181</v>
      </c>
      <c r="C139" s="526">
        <f>'[1]ORIGENES OCTUBRE 2016'!DJ139</f>
        <v>5</v>
      </c>
    </row>
    <row r="140" spans="1:3">
      <c r="A140" s="505">
        <v>20</v>
      </c>
      <c r="B140" s="516" t="s">
        <v>182</v>
      </c>
      <c r="C140" s="526">
        <f>'[1]ORIGENES OCTUBRE 2016'!DJ140</f>
        <v>1</v>
      </c>
    </row>
    <row r="141" spans="1:3">
      <c r="A141" s="505">
        <v>21</v>
      </c>
      <c r="B141" s="516" t="s">
        <v>183</v>
      </c>
      <c r="C141" s="526">
        <f>'[1]ORIGENES OCTUBRE 2016'!DJ141</f>
        <v>83</v>
      </c>
    </row>
    <row r="142" spans="1:3">
      <c r="A142" s="505">
        <v>22</v>
      </c>
      <c r="B142" s="516" t="s">
        <v>184</v>
      </c>
      <c r="C142" s="526">
        <f>'[1]ORIGENES OCTUBRE 2016'!DJ142</f>
        <v>11</v>
      </c>
    </row>
    <row r="143" spans="1:3">
      <c r="A143" s="505">
        <v>23</v>
      </c>
      <c r="B143" s="516" t="s">
        <v>185</v>
      </c>
      <c r="C143" s="526">
        <f>'[1]ORIGENES OCTUBRE 2016'!DJ143</f>
        <v>70</v>
      </c>
    </row>
    <row r="144" spans="1:3">
      <c r="A144" s="505">
        <v>24</v>
      </c>
      <c r="B144" s="516" t="s">
        <v>186</v>
      </c>
      <c r="C144" s="526">
        <f>'[1]ORIGENES OCTUBRE 2016'!DJ144</f>
        <v>70</v>
      </c>
    </row>
    <row r="145" spans="1:3">
      <c r="A145" s="505">
        <v>25</v>
      </c>
      <c r="B145" s="516" t="s">
        <v>187</v>
      </c>
      <c r="C145" s="526">
        <f>'[1]ORIGENES OCTUBRE 2016'!DJ145</f>
        <v>15</v>
      </c>
    </row>
    <row r="146" spans="1:3">
      <c r="A146" s="505">
        <v>26</v>
      </c>
      <c r="B146" s="516" t="s">
        <v>188</v>
      </c>
      <c r="C146" s="526">
        <f>'[1]ORIGENES OCTUBRE 2016'!DJ146</f>
        <v>28</v>
      </c>
    </row>
    <row r="147" spans="1:3">
      <c r="A147" s="505">
        <v>27</v>
      </c>
      <c r="B147" s="516" t="s">
        <v>189</v>
      </c>
      <c r="C147" s="526">
        <f>'[1]ORIGENES OCTUBRE 2016'!DJ147</f>
        <v>25</v>
      </c>
    </row>
    <row r="148" spans="1:3">
      <c r="A148" s="505">
        <v>28</v>
      </c>
      <c r="B148" s="516" t="s">
        <v>132</v>
      </c>
      <c r="C148" s="526">
        <f>'[1]ORIGENES OCTUBRE 2016'!DJ148</f>
        <v>29</v>
      </c>
    </row>
    <row r="149" spans="1:3" ht="15.6">
      <c r="B149" s="519"/>
      <c r="C149" s="527"/>
    </row>
    <row r="150" spans="1:3" ht="15.6">
      <c r="B150" s="524" t="s">
        <v>325</v>
      </c>
      <c r="C150" s="523">
        <f>SUM(C151:C179)+SUM(C185:C186)+SUM(C196)+SUM(C200)</f>
        <v>2538</v>
      </c>
    </row>
    <row r="151" spans="1:3">
      <c r="B151" s="516" t="s">
        <v>73</v>
      </c>
      <c r="C151" s="526">
        <f>'[1]ORIGENES OCTUBRE 2016'!DJ151</f>
        <v>11</v>
      </c>
    </row>
    <row r="152" spans="1:3">
      <c r="B152" s="516" t="s">
        <v>74</v>
      </c>
      <c r="C152" s="526">
        <f>'[1]ORIGENES OCTUBRE 2016'!DJ152</f>
        <v>9</v>
      </c>
    </row>
    <row r="153" spans="1:3">
      <c r="B153" s="516" t="s">
        <v>75</v>
      </c>
      <c r="C153" s="526">
        <f>'[1]ORIGENES OCTUBRE 2016'!DJ153</f>
        <v>18</v>
      </c>
    </row>
    <row r="154" spans="1:3">
      <c r="B154" s="516" t="s">
        <v>324</v>
      </c>
      <c r="C154" s="526">
        <f>'[1]ORIGENES OCTUBRE 2016'!DJ154</f>
        <v>0</v>
      </c>
    </row>
    <row r="155" spans="1:3">
      <c r="B155" s="516" t="s">
        <v>77</v>
      </c>
      <c r="C155" s="526">
        <f>'[1]ORIGENES OCTUBRE 2016'!DJ155</f>
        <v>6</v>
      </c>
    </row>
    <row r="156" spans="1:3">
      <c r="B156" s="516" t="s">
        <v>78</v>
      </c>
      <c r="C156" s="526">
        <f>'[1]ORIGENES OCTUBRE 2016'!DJ156</f>
        <v>57</v>
      </c>
    </row>
    <row r="157" spans="1:3">
      <c r="B157" s="516" t="s">
        <v>79</v>
      </c>
      <c r="C157" s="526">
        <f>'[1]ORIGENES OCTUBRE 2016'!DJ157</f>
        <v>52</v>
      </c>
    </row>
    <row r="158" spans="1:3">
      <c r="B158" s="516" t="s">
        <v>80</v>
      </c>
      <c r="C158" s="526">
        <f>'[1]ORIGENES OCTUBRE 2016'!DJ158</f>
        <v>135</v>
      </c>
    </row>
    <row r="159" spans="1:3">
      <c r="B159" s="516" t="s">
        <v>81</v>
      </c>
      <c r="C159" s="526">
        <f>'[1]ORIGENES OCTUBRE 2016'!DJ159</f>
        <v>412</v>
      </c>
    </row>
    <row r="160" spans="1:3">
      <c r="B160" s="516" t="s">
        <v>82</v>
      </c>
      <c r="C160" s="526">
        <f>'[1]ORIGENES OCTUBRE 2016'!DJ160</f>
        <v>0</v>
      </c>
    </row>
    <row r="161" spans="2:3">
      <c r="B161" s="516" t="s">
        <v>83</v>
      </c>
      <c r="C161" s="526">
        <f>'[1]ORIGENES OCTUBRE 2016'!DJ161</f>
        <v>2</v>
      </c>
    </row>
    <row r="162" spans="2:3">
      <c r="B162" s="516" t="s">
        <v>84</v>
      </c>
      <c r="C162" s="526">
        <f>'[1]ORIGENES OCTUBRE 2016'!DJ162</f>
        <v>22</v>
      </c>
    </row>
    <row r="163" spans="2:3">
      <c r="B163" s="516" t="s">
        <v>85</v>
      </c>
      <c r="C163" s="526">
        <f>'[1]ORIGENES OCTUBRE 2016'!DJ163</f>
        <v>2</v>
      </c>
    </row>
    <row r="164" spans="2:3">
      <c r="B164" s="516" t="s">
        <v>86</v>
      </c>
      <c r="C164" s="526">
        <f>'[1]ORIGENES OCTUBRE 2016'!DJ164</f>
        <v>14</v>
      </c>
    </row>
    <row r="165" spans="2:3">
      <c r="B165" s="516" t="s">
        <v>87</v>
      </c>
      <c r="C165" s="526">
        <f>'[1]ORIGENES OCTUBRE 2016'!DJ165</f>
        <v>99</v>
      </c>
    </row>
    <row r="166" spans="2:3">
      <c r="B166" s="516" t="s">
        <v>88</v>
      </c>
      <c r="C166" s="526">
        <f>'[1]ORIGENES OCTUBRE 2016'!DJ166</f>
        <v>7</v>
      </c>
    </row>
    <row r="167" spans="2:3">
      <c r="B167" s="516" t="s">
        <v>89</v>
      </c>
      <c r="C167" s="526">
        <f>'[1]ORIGENES OCTUBRE 2016'!DJ167</f>
        <v>0</v>
      </c>
    </row>
    <row r="168" spans="2:3">
      <c r="B168" s="516" t="s">
        <v>90</v>
      </c>
      <c r="C168" s="526">
        <f>'[1]ORIGENES OCTUBRE 2016'!DJ168</f>
        <v>116</v>
      </c>
    </row>
    <row r="169" spans="2:3">
      <c r="B169" s="516" t="s">
        <v>91</v>
      </c>
      <c r="C169" s="526">
        <f>'[1]ORIGENES OCTUBRE 2016'!DJ169</f>
        <v>30</v>
      </c>
    </row>
    <row r="170" spans="2:3">
      <c r="B170" s="516" t="s">
        <v>92</v>
      </c>
      <c r="C170" s="526">
        <f>'[1]ORIGENES OCTUBRE 2016'!DJ170</f>
        <v>19</v>
      </c>
    </row>
    <row r="171" spans="2:3">
      <c r="B171" s="516" t="s">
        <v>93</v>
      </c>
      <c r="C171" s="526">
        <f>'[1]ORIGENES OCTUBRE 2016'!DJ171</f>
        <v>7</v>
      </c>
    </row>
    <row r="172" spans="2:3">
      <c r="B172" s="516" t="s">
        <v>94</v>
      </c>
      <c r="C172" s="526">
        <f>'[1]ORIGENES OCTUBRE 2016'!DJ172</f>
        <v>15</v>
      </c>
    </row>
    <row r="173" spans="2:3">
      <c r="B173" s="516" t="s">
        <v>95</v>
      </c>
      <c r="C173" s="526">
        <f>'[1]ORIGENES OCTUBRE 2016'!DJ173</f>
        <v>1</v>
      </c>
    </row>
    <row r="174" spans="2:3">
      <c r="B174" s="516" t="s">
        <v>96</v>
      </c>
      <c r="C174" s="526">
        <f>'[1]ORIGENES OCTUBRE 2016'!DJ174</f>
        <v>12</v>
      </c>
    </row>
    <row r="175" spans="2:3">
      <c r="B175" s="516" t="s">
        <v>97</v>
      </c>
      <c r="C175" s="526">
        <f>'[1]ORIGENES OCTUBRE 2016'!DJ175</f>
        <v>878</v>
      </c>
    </row>
    <row r="176" spans="2:3">
      <c r="B176" s="516" t="s">
        <v>98</v>
      </c>
      <c r="C176" s="526">
        <f>'[1]ORIGENES OCTUBRE 2016'!DJ176</f>
        <v>52</v>
      </c>
    </row>
    <row r="177" spans="2:3">
      <c r="B177" s="516" t="s">
        <v>99</v>
      </c>
      <c r="C177" s="526">
        <f>'[1]ORIGENES OCTUBRE 2016'!DJ177</f>
        <v>75</v>
      </c>
    </row>
    <row r="178" spans="2:3">
      <c r="B178" s="516" t="s">
        <v>100</v>
      </c>
      <c r="C178" s="526">
        <f>'[1]ORIGENES OCTUBRE 2016'!DJ178</f>
        <v>12</v>
      </c>
    </row>
    <row r="179" spans="2:3" ht="15.6">
      <c r="B179" s="524" t="s">
        <v>101</v>
      </c>
      <c r="C179" s="523">
        <f>SUM(C180:C184)</f>
        <v>369</v>
      </c>
    </row>
    <row r="180" spans="2:3" ht="15.6">
      <c r="B180" s="533" t="s">
        <v>323</v>
      </c>
      <c r="C180" s="526">
        <f>'[1]ORIGENES OCTUBRE 2016'!DJ180</f>
        <v>17</v>
      </c>
    </row>
    <row r="181" spans="2:3" ht="15.6">
      <c r="B181" s="533" t="s">
        <v>322</v>
      </c>
      <c r="C181" s="526">
        <f>'[1]ORIGENES OCTUBRE 2016'!DJ181</f>
        <v>0</v>
      </c>
    </row>
    <row r="182" spans="2:3" ht="15.6">
      <c r="B182" s="533" t="s">
        <v>321</v>
      </c>
      <c r="C182" s="526">
        <f>'[1]ORIGENES OCTUBRE 2016'!DJ182</f>
        <v>9</v>
      </c>
    </row>
    <row r="183" spans="2:3" ht="15.6">
      <c r="B183" s="533" t="s">
        <v>320</v>
      </c>
      <c r="C183" s="526">
        <f>'[1]ORIGENES OCTUBRE 2016'!DJ183</f>
        <v>0</v>
      </c>
    </row>
    <row r="184" spans="2:3" ht="15.6">
      <c r="B184" s="533" t="s">
        <v>319</v>
      </c>
      <c r="C184" s="526">
        <f>'[1]ORIGENES OCTUBRE 2016'!DJ184</f>
        <v>343</v>
      </c>
    </row>
    <row r="185" spans="2:3">
      <c r="B185" s="516" t="s">
        <v>107</v>
      </c>
      <c r="C185" s="526">
        <f>'[1]ORIGENES OCTUBRE 2016'!DJ185</f>
        <v>18</v>
      </c>
    </row>
    <row r="186" spans="2:3" ht="15.6">
      <c r="B186" s="523" t="s">
        <v>108</v>
      </c>
      <c r="C186" s="523">
        <f>SUM(C187:C194)</f>
        <v>16</v>
      </c>
    </row>
    <row r="187" spans="2:3">
      <c r="B187" s="516" t="s">
        <v>318</v>
      </c>
      <c r="C187" s="526">
        <f>'[1]ORIGENES OCTUBRE 2016'!DJ187</f>
        <v>0</v>
      </c>
    </row>
    <row r="188" spans="2:3">
      <c r="B188" s="516" t="s">
        <v>317</v>
      </c>
      <c r="C188" s="526">
        <f>'[1]ORIGENES OCTUBRE 2016'!DJ188</f>
        <v>7</v>
      </c>
    </row>
    <row r="189" spans="2:3">
      <c r="B189" s="516" t="s">
        <v>316</v>
      </c>
      <c r="C189" s="526">
        <f>'[1]ORIGENES OCTUBRE 2016'!DJ189</f>
        <v>0</v>
      </c>
    </row>
    <row r="190" spans="2:3">
      <c r="B190" s="516" t="s">
        <v>315</v>
      </c>
      <c r="C190" s="526">
        <f>'[1]ORIGENES OCTUBRE 2016'!DJ190</f>
        <v>0</v>
      </c>
    </row>
    <row r="191" spans="2:3">
      <c r="B191" s="528" t="s">
        <v>314</v>
      </c>
      <c r="C191" s="526">
        <f>'[1]ORIGENES OCTUBRE 2016'!DJ191</f>
        <v>1</v>
      </c>
    </row>
    <row r="192" spans="2:3">
      <c r="B192" s="516" t="s">
        <v>313</v>
      </c>
      <c r="C192" s="526">
        <f>'[1]ORIGENES OCTUBRE 2016'!DJ192</f>
        <v>1</v>
      </c>
    </row>
    <row r="193" spans="2:3">
      <c r="B193" s="516" t="s">
        <v>312</v>
      </c>
      <c r="C193" s="526">
        <f>'[1]ORIGENES OCTUBRE 2016'!DJ193</f>
        <v>7</v>
      </c>
    </row>
    <row r="194" spans="2:3">
      <c r="B194" s="516" t="s">
        <v>116</v>
      </c>
      <c r="C194" s="526">
        <f>'[1]ORIGENES OCTUBRE 2016'!DJ194</f>
        <v>0</v>
      </c>
    </row>
    <row r="195" spans="2:3">
      <c r="B195" s="516"/>
      <c r="C195" s="526"/>
    </row>
    <row r="196" spans="2:3" ht="15.6">
      <c r="B196" s="523" t="s">
        <v>117</v>
      </c>
      <c r="C196" s="523">
        <f>SUM(C197:C199)</f>
        <v>16</v>
      </c>
    </row>
    <row r="197" spans="2:3">
      <c r="B197" s="532" t="s">
        <v>118</v>
      </c>
      <c r="C197" s="526">
        <f>'[1]ORIGENES OCTUBRE 2016'!DJ197</f>
        <v>10</v>
      </c>
    </row>
    <row r="198" spans="2:3">
      <c r="B198" s="531" t="s">
        <v>119</v>
      </c>
      <c r="C198" s="526">
        <f>'[1]ORIGENES OCTUBRE 2016'!DJ198</f>
        <v>0</v>
      </c>
    </row>
    <row r="199" spans="2:3">
      <c r="B199" s="531" t="s">
        <v>120</v>
      </c>
      <c r="C199" s="526">
        <f>'[1]ORIGENES OCTUBRE 2016'!DJ199</f>
        <v>6</v>
      </c>
    </row>
    <row r="200" spans="2:3">
      <c r="B200" s="516" t="s">
        <v>311</v>
      </c>
      <c r="C200" s="526">
        <f>'[1]ORIGENES OCTUBRE 2016'!DJ200</f>
        <v>56</v>
      </c>
    </row>
    <row r="201" spans="2:3">
      <c r="B201" s="530"/>
      <c r="C201" s="529"/>
    </row>
    <row r="202" spans="2:3" ht="15.6">
      <c r="B202" s="524" t="s">
        <v>190</v>
      </c>
      <c r="C202" s="523">
        <f>SUM(C203:C210)</f>
        <v>329</v>
      </c>
    </row>
    <row r="203" spans="2:3">
      <c r="B203" s="516" t="s">
        <v>191</v>
      </c>
      <c r="C203" s="526">
        <f>'[1]ORIGENES OCTUBRE 2016'!DJ203</f>
        <v>85</v>
      </c>
    </row>
    <row r="204" spans="2:3">
      <c r="B204" s="516" t="s">
        <v>192</v>
      </c>
      <c r="C204" s="526">
        <f>'[1]ORIGENES OCTUBRE 2016'!DJ204</f>
        <v>0</v>
      </c>
    </row>
    <row r="205" spans="2:3">
      <c r="B205" s="528" t="s">
        <v>193</v>
      </c>
      <c r="C205" s="526">
        <f>'[1]ORIGENES OCTUBRE 2016'!DJ205</f>
        <v>64</v>
      </c>
    </row>
    <row r="206" spans="2:3">
      <c r="B206" s="516" t="s">
        <v>194</v>
      </c>
      <c r="C206" s="526">
        <f>'[1]ORIGENES OCTUBRE 2016'!DJ206</f>
        <v>79</v>
      </c>
    </row>
    <row r="207" spans="2:3">
      <c r="B207" s="516" t="s">
        <v>195</v>
      </c>
      <c r="C207" s="526">
        <f>'[1]ORIGENES OCTUBRE 2016'!DJ207</f>
        <v>36</v>
      </c>
    </row>
    <row r="208" spans="2:3">
      <c r="B208" s="516" t="s">
        <v>196</v>
      </c>
      <c r="C208" s="526">
        <f>'[1]ORIGENES OCTUBRE 2016'!DJ208</f>
        <v>1</v>
      </c>
    </row>
    <row r="209" spans="2:3">
      <c r="B209" s="516" t="s">
        <v>197</v>
      </c>
      <c r="C209" s="526">
        <f>'[1]ORIGENES OCTUBRE 2016'!DJ209</f>
        <v>5</v>
      </c>
    </row>
    <row r="210" spans="2:3">
      <c r="B210" s="516" t="s">
        <v>198</v>
      </c>
      <c r="C210" s="526">
        <f>'[1]ORIGENES OCTUBRE 2016'!DJ210</f>
        <v>59</v>
      </c>
    </row>
    <row r="211" spans="2:3" ht="15.6">
      <c r="B211" s="519"/>
      <c r="C211" s="527"/>
    </row>
    <row r="212" spans="2:3" ht="15.6">
      <c r="B212" s="524" t="s">
        <v>199</v>
      </c>
      <c r="C212" s="523">
        <f>SUM(C213:C220)</f>
        <v>348</v>
      </c>
    </row>
    <row r="213" spans="2:3">
      <c r="B213" s="516" t="s">
        <v>200</v>
      </c>
      <c r="C213" s="526">
        <f>'[1]ORIGENES OCTUBRE 2016'!DJ213</f>
        <v>56</v>
      </c>
    </row>
    <row r="214" spans="2:3">
      <c r="B214" s="516" t="s">
        <v>201</v>
      </c>
      <c r="C214" s="526">
        <f>'[1]ORIGENES OCTUBRE 2016'!DJ214</f>
        <v>111</v>
      </c>
    </row>
    <row r="215" spans="2:3">
      <c r="B215" s="516" t="s">
        <v>202</v>
      </c>
      <c r="C215" s="526">
        <f>'[1]ORIGENES OCTUBRE 2016'!DJ215</f>
        <v>3</v>
      </c>
    </row>
    <row r="216" spans="2:3">
      <c r="B216" s="516" t="s">
        <v>203</v>
      </c>
      <c r="C216" s="526">
        <f>'[1]ORIGENES OCTUBRE 2016'!DJ216</f>
        <v>0</v>
      </c>
    </row>
    <row r="217" spans="2:3">
      <c r="B217" s="516" t="s">
        <v>204</v>
      </c>
      <c r="C217" s="526">
        <f>'[1]ORIGENES OCTUBRE 2016'!DJ217</f>
        <v>91</v>
      </c>
    </row>
    <row r="218" spans="2:3">
      <c r="B218" s="516" t="s">
        <v>205</v>
      </c>
      <c r="C218" s="526">
        <f>'[1]ORIGENES OCTUBRE 2016'!DJ218</f>
        <v>11</v>
      </c>
    </row>
    <row r="219" spans="2:3">
      <c r="B219" s="516" t="s">
        <v>206</v>
      </c>
      <c r="C219" s="526">
        <f>'[1]ORIGENES OCTUBRE 2016'!DJ219</f>
        <v>4</v>
      </c>
    </row>
    <row r="220" spans="2:3">
      <c r="B220" s="516" t="s">
        <v>207</v>
      </c>
      <c r="C220" s="526">
        <f>'[1]ORIGENES OCTUBRE 2016'!DJ220</f>
        <v>72</v>
      </c>
    </row>
    <row r="221" spans="2:3">
      <c r="B221" s="516"/>
      <c r="C221" s="522"/>
    </row>
    <row r="222" spans="2:3" ht="15.6">
      <c r="B222" s="524" t="s">
        <v>208</v>
      </c>
      <c r="C222" s="523">
        <f>'[1]ORIGENES OCTUBRE 2016'!DJ222</f>
        <v>3782</v>
      </c>
    </row>
    <row r="223" spans="2:3">
      <c r="B223" s="516"/>
      <c r="C223" s="525"/>
    </row>
    <row r="224" spans="2:3" ht="15.6">
      <c r="B224" s="524" t="s">
        <v>210</v>
      </c>
      <c r="C224" s="523">
        <f>'[1]ORIGENES OCTUBRE 2016'!DJ224</f>
        <v>64311</v>
      </c>
    </row>
    <row r="225" spans="2:3">
      <c r="B225" s="516"/>
      <c r="C225" s="525"/>
    </row>
    <row r="226" spans="2:3" ht="15.6">
      <c r="B226" s="524" t="s">
        <v>209</v>
      </c>
      <c r="C226" s="523">
        <f>'[1]ORIGENES OCTUBRE 2016'!DJ226</f>
        <v>0</v>
      </c>
    </row>
    <row r="227" spans="2:3">
      <c r="B227" s="516"/>
      <c r="C227" s="522"/>
    </row>
    <row r="228" spans="2:3" ht="15.6">
      <c r="B228" s="519"/>
      <c r="C228" s="521"/>
    </row>
    <row r="229" spans="2:3" ht="15.6">
      <c r="B229" s="520" t="s">
        <v>212</v>
      </c>
      <c r="C229" s="520">
        <f>C5+C60+C80+C82+C92+C108+C150+C202+C212+C222+C226</f>
        <v>104474</v>
      </c>
    </row>
    <row r="230" spans="2:3" ht="15.6">
      <c r="B230" s="519"/>
      <c r="C230" s="518"/>
    </row>
    <row r="231" spans="2:3" ht="15.6">
      <c r="B231" s="517" t="s">
        <v>213</v>
      </c>
      <c r="C231" s="517">
        <f>C224</f>
        <v>64311</v>
      </c>
    </row>
    <row r="232" spans="2:3">
      <c r="B232" s="516"/>
      <c r="C232" s="515"/>
    </row>
    <row r="233" spans="2:3" ht="16.2" thickBot="1">
      <c r="B233" s="514" t="s">
        <v>214</v>
      </c>
      <c r="C233" s="514">
        <f>SUM(C229:C231)</f>
        <v>168785</v>
      </c>
    </row>
    <row r="234" spans="2:3" ht="15.6">
      <c r="B234" s="513"/>
    </row>
    <row r="239" spans="2:3">
      <c r="C239" s="512"/>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04"/>
  <sheetViews>
    <sheetView tabSelected="1" workbookViewId="0"/>
  </sheetViews>
  <sheetFormatPr defaultColWidth="9.109375" defaultRowHeight="13.2"/>
  <cols>
    <col min="1" max="1" width="33.33203125" style="266" bestFit="1" customWidth="1"/>
    <col min="2" max="2" width="12.6640625" style="264" customWidth="1"/>
    <col min="3" max="3" width="15.44140625" style="265" bestFit="1" customWidth="1"/>
    <col min="4" max="4" width="12.44140625" style="258" customWidth="1"/>
    <col min="5" max="5" width="16.109375" style="259" customWidth="1"/>
    <col min="6" max="6" width="10.88671875" style="257" customWidth="1"/>
    <col min="7" max="7" width="10.5546875" style="257" customWidth="1"/>
    <col min="8" max="8" width="13" style="257" customWidth="1"/>
    <col min="9" max="9" width="13.44140625" style="260" customWidth="1"/>
    <col min="10" max="10" width="13.44140625" style="258" customWidth="1"/>
    <col min="11" max="11" width="18.109375" style="259" customWidth="1"/>
    <col min="12" max="12" width="12" style="257" customWidth="1"/>
    <col min="13" max="13" width="12.109375" style="260" customWidth="1"/>
    <col min="14" max="14" width="13.88671875" style="257" customWidth="1"/>
    <col min="15" max="15" width="13.88671875" style="260" customWidth="1"/>
    <col min="16" max="16" width="15.6640625" style="258" customWidth="1"/>
    <col min="17" max="17" width="15.6640625" style="259" customWidth="1"/>
    <col min="18" max="18" width="10.6640625" style="257" customWidth="1"/>
    <col min="19" max="19" width="11.88671875" style="257" customWidth="1"/>
    <col min="20" max="20" width="9.109375" style="7"/>
    <col min="21" max="21" width="33.33203125" style="7" bestFit="1" customWidth="1"/>
    <col min="22" max="16384" width="9.109375" style="7"/>
  </cols>
  <sheetData>
    <row r="1" spans="1:23" ht="15" customHeight="1">
      <c r="A1" s="1"/>
      <c r="B1" s="2"/>
      <c r="C1" s="3"/>
      <c r="D1" s="546" t="s">
        <v>0</v>
      </c>
      <c r="E1" s="546"/>
      <c r="F1" s="4"/>
      <c r="G1" s="5"/>
      <c r="H1" s="2"/>
      <c r="I1" s="3"/>
      <c r="J1" s="546" t="s">
        <v>0</v>
      </c>
      <c r="K1" s="546"/>
      <c r="L1" s="4"/>
      <c r="M1" s="5"/>
      <c r="N1" s="6"/>
      <c r="O1" s="6"/>
      <c r="P1" s="546" t="s">
        <v>0</v>
      </c>
      <c r="Q1" s="546"/>
      <c r="R1" s="4"/>
      <c r="S1" s="5"/>
      <c r="U1" s="8"/>
      <c r="V1" s="8"/>
      <c r="W1" s="8"/>
    </row>
    <row r="2" spans="1:23" ht="24.75" customHeight="1">
      <c r="A2" s="9" t="s">
        <v>1</v>
      </c>
      <c r="B2" s="541" t="s">
        <v>371</v>
      </c>
      <c r="C2" s="542"/>
      <c r="D2" s="543" t="s">
        <v>372</v>
      </c>
      <c r="E2" s="543"/>
      <c r="F2" s="544" t="s">
        <v>2</v>
      </c>
      <c r="G2" s="545"/>
      <c r="H2" s="541" t="s">
        <v>3</v>
      </c>
      <c r="I2" s="542"/>
      <c r="J2" s="543" t="s">
        <v>373</v>
      </c>
      <c r="K2" s="543"/>
      <c r="L2" s="544" t="s">
        <v>2</v>
      </c>
      <c r="M2" s="545"/>
      <c r="N2" s="541" t="s">
        <v>4</v>
      </c>
      <c r="O2" s="542"/>
      <c r="P2" s="543" t="s">
        <v>374</v>
      </c>
      <c r="Q2" s="543"/>
      <c r="R2" s="544" t="s">
        <v>2</v>
      </c>
      <c r="S2" s="545"/>
    </row>
    <row r="3" spans="1:23" ht="15" customHeight="1" thickBot="1">
      <c r="A3" s="10" t="s">
        <v>5</v>
      </c>
      <c r="B3" s="11">
        <v>2016</v>
      </c>
      <c r="C3" s="12" t="s">
        <v>6</v>
      </c>
      <c r="D3" s="13" t="s">
        <v>7</v>
      </c>
      <c r="E3" s="14" t="s">
        <v>8</v>
      </c>
      <c r="F3" s="15">
        <v>2016</v>
      </c>
      <c r="G3" s="16">
        <v>2015</v>
      </c>
      <c r="H3" s="11" t="s">
        <v>9</v>
      </c>
      <c r="I3" s="12" t="s">
        <v>10</v>
      </c>
      <c r="J3" s="17" t="s">
        <v>7</v>
      </c>
      <c r="K3" s="14" t="s">
        <v>8</v>
      </c>
      <c r="L3" s="15" t="s">
        <v>9</v>
      </c>
      <c r="M3" s="16" t="s">
        <v>11</v>
      </c>
      <c r="N3" s="18">
        <v>2016</v>
      </c>
      <c r="O3" s="19" t="s">
        <v>6</v>
      </c>
      <c r="P3" s="17" t="s">
        <v>7</v>
      </c>
      <c r="Q3" s="14" t="s">
        <v>8</v>
      </c>
      <c r="R3" s="15">
        <v>2016</v>
      </c>
      <c r="S3" s="16">
        <v>2015</v>
      </c>
      <c r="U3" s="20"/>
      <c r="V3" s="20"/>
      <c r="W3" s="20"/>
    </row>
    <row r="4" spans="1:23" ht="12.9" customHeight="1">
      <c r="A4" s="21"/>
      <c r="B4" s="22"/>
      <c r="C4" s="23"/>
      <c r="D4" s="24"/>
      <c r="E4" s="25"/>
      <c r="F4" s="26"/>
      <c r="G4" s="27"/>
      <c r="H4" s="28"/>
      <c r="I4" s="29"/>
      <c r="J4" s="30"/>
      <c r="K4" s="25"/>
      <c r="L4" s="26"/>
      <c r="M4" s="27"/>
      <c r="N4" s="31"/>
      <c r="O4" s="32"/>
      <c r="P4" s="30"/>
      <c r="Q4" s="25"/>
      <c r="R4" s="26"/>
      <c r="S4" s="27"/>
    </row>
    <row r="5" spans="1:23" s="8" customFormat="1" ht="12.9" customHeight="1">
      <c r="A5" s="33" t="s">
        <v>12</v>
      </c>
      <c r="B5" s="34">
        <f>B7+B69</f>
        <v>91013</v>
      </c>
      <c r="C5" s="35">
        <f>C7+C69</f>
        <v>107249</v>
      </c>
      <c r="D5" s="36">
        <f>B5-C5</f>
        <v>-16236</v>
      </c>
      <c r="E5" s="37">
        <f>IF(C5=0,"-",(B5-C5)/C5)</f>
        <v>-0.1513860269093418</v>
      </c>
      <c r="F5" s="38">
        <f>B5/B$225</f>
        <v>0.87115454562857741</v>
      </c>
      <c r="G5" s="39">
        <f>C5/C$225</f>
        <v>0.87780224097430815</v>
      </c>
      <c r="H5" s="40">
        <f>H7+H69</f>
        <v>468504</v>
      </c>
      <c r="I5" s="41">
        <f>I7+I69</f>
        <v>473287</v>
      </c>
      <c r="J5" s="42">
        <f>H5-I5</f>
        <v>-4783</v>
      </c>
      <c r="K5" s="37">
        <f>IF(I5=0,"-",(H5-I5)/I5)</f>
        <v>-1.0105918818813954E-2</v>
      </c>
      <c r="L5" s="38">
        <f>H5/H$225</f>
        <v>0.89148011074428912</v>
      </c>
      <c r="M5" s="39">
        <f>I5/I$225</f>
        <v>0.89859615413825056</v>
      </c>
      <c r="N5" s="43">
        <f>N7+N69</f>
        <v>1343149.8966413543</v>
      </c>
      <c r="O5" s="44">
        <f>O7+O69</f>
        <v>1368202.6969332532</v>
      </c>
      <c r="P5" s="42">
        <f>N5-O5</f>
        <v>-25052.800291898893</v>
      </c>
      <c r="Q5" s="37">
        <f>IF(O5=0,"-",(N5-O5)/O5)</f>
        <v>-1.8310737398817653E-2</v>
      </c>
      <c r="R5" s="38">
        <f>N5/N$225</f>
        <v>0.90204955941913634</v>
      </c>
      <c r="S5" s="39">
        <f>O5/O$225</f>
        <v>0.91771748627176652</v>
      </c>
      <c r="U5" s="7"/>
      <c r="V5" s="45"/>
      <c r="W5" s="45"/>
    </row>
    <row r="6" spans="1:23" ht="12.9" customHeight="1">
      <c r="A6" s="46"/>
      <c r="B6" s="47"/>
      <c r="C6" s="23"/>
      <c r="D6" s="48"/>
      <c r="E6" s="49"/>
      <c r="F6" s="50"/>
      <c r="G6" s="51"/>
      <c r="H6" s="52"/>
      <c r="I6" s="23"/>
      <c r="J6" s="53"/>
      <c r="K6" s="49"/>
      <c r="L6" s="50"/>
      <c r="M6" s="51"/>
      <c r="N6" s="54"/>
      <c r="O6" s="55"/>
      <c r="P6" s="53"/>
      <c r="Q6" s="49"/>
      <c r="R6" s="50"/>
      <c r="S6" s="51"/>
      <c r="V6" s="45"/>
      <c r="W6" s="45"/>
    </row>
    <row r="7" spans="1:23" s="20" customFormat="1" ht="12.9" customHeight="1">
      <c r="A7" s="56" t="s">
        <v>13</v>
      </c>
      <c r="B7" s="57">
        <f>B9+B28+B43+B66+B67</f>
        <v>90060</v>
      </c>
      <c r="C7" s="58">
        <f>C9+C28+C43+C66+C67</f>
        <v>106253</v>
      </c>
      <c r="D7" s="59">
        <f>B7-C7</f>
        <v>-16193</v>
      </c>
      <c r="E7" s="60">
        <f>IF(C7=0,"-",(B7-C7)/C7)</f>
        <v>-0.15240040281215589</v>
      </c>
      <c r="F7" s="61">
        <f>B7/B$5</f>
        <v>0.98952896838913118</v>
      </c>
      <c r="G7" s="62">
        <f>C7/C$5</f>
        <v>0.99071320012307806</v>
      </c>
      <c r="H7" s="63">
        <f>H9+H28+H43+H66+H67</f>
        <v>465582</v>
      </c>
      <c r="I7" s="64">
        <f>I9+I28+I43+I66+I67</f>
        <v>469833</v>
      </c>
      <c r="J7" s="65">
        <f>H7-I7</f>
        <v>-4251</v>
      </c>
      <c r="K7" s="60">
        <f>IF(I7=0,"-",(H7-I7)/I7)</f>
        <v>-9.0478957416784255E-3</v>
      </c>
      <c r="L7" s="61">
        <f>H7/H$5</f>
        <v>0.99376312688899138</v>
      </c>
      <c r="M7" s="62">
        <f>I7/I$5</f>
        <v>0.99270210252975466</v>
      </c>
      <c r="N7" s="66">
        <f>N9+N28+N43+N66+N67</f>
        <v>1327808.8966413543</v>
      </c>
      <c r="O7" s="67">
        <f>O9+O28+O43+O66+O67</f>
        <v>1350591.6969332532</v>
      </c>
      <c r="P7" s="65">
        <f>N7-O7</f>
        <v>-22782.800291898893</v>
      </c>
      <c r="Q7" s="60">
        <f>IF(O7=0,"-",(N7-O7)/O7)</f>
        <v>-1.6868754889898325E-2</v>
      </c>
      <c r="R7" s="61">
        <f>N7/N$5</f>
        <v>0.9885783410784148</v>
      </c>
      <c r="S7" s="62">
        <f>O7/O$5</f>
        <v>0.98712836918135449</v>
      </c>
      <c r="U7" s="7"/>
      <c r="V7" s="45"/>
      <c r="W7" s="45"/>
    </row>
    <row r="8" spans="1:23" ht="12.9" customHeight="1">
      <c r="A8" s="68"/>
      <c r="B8" s="69"/>
      <c r="C8" s="70"/>
      <c r="D8" s="71"/>
      <c r="E8" s="72"/>
      <c r="F8" s="73"/>
      <c r="G8" s="74"/>
      <c r="H8" s="75"/>
      <c r="I8" s="76"/>
      <c r="J8" s="77"/>
      <c r="K8" s="72"/>
      <c r="L8" s="73"/>
      <c r="M8" s="74"/>
      <c r="N8" s="78"/>
      <c r="O8" s="79"/>
      <c r="P8" s="77"/>
      <c r="Q8" s="72"/>
      <c r="R8" s="73"/>
      <c r="S8" s="74"/>
      <c r="V8" s="45"/>
      <c r="W8" s="45"/>
    </row>
    <row r="9" spans="1:23" ht="12.9" customHeight="1">
      <c r="A9" s="80" t="s">
        <v>14</v>
      </c>
      <c r="B9" s="81">
        <f>SUM(B10:B26)</f>
        <v>39368</v>
      </c>
      <c r="C9" s="82">
        <f>SUM(C10:C26)</f>
        <v>45972</v>
      </c>
      <c r="D9" s="83">
        <f t="shared" ref="D9:D26" si="0">B9-C9</f>
        <v>-6604</v>
      </c>
      <c r="E9" s="84">
        <f t="shared" ref="E9:E26" si="1">IF(C9=0,"-",(B9-C9)/C9)</f>
        <v>-0.14365265813973724</v>
      </c>
      <c r="F9" s="85">
        <f>B9/B$7</f>
        <v>0.43713080168776369</v>
      </c>
      <c r="G9" s="86">
        <f>C9/C$7</f>
        <v>0.43266543062313534</v>
      </c>
      <c r="H9" s="87">
        <f>SUM(H10:H26)</f>
        <v>206364</v>
      </c>
      <c r="I9" s="88">
        <f>SUM(I10:I26)</f>
        <v>205655</v>
      </c>
      <c r="J9" s="89">
        <f t="shared" ref="J9:J26" si="2">H9-I9</f>
        <v>709</v>
      </c>
      <c r="K9" s="84">
        <f t="shared" ref="K9:K26" si="3">IF(I9=0,"-",(H9-I9)/I9)</f>
        <v>3.4475213342734191E-3</v>
      </c>
      <c r="L9" s="85">
        <f>H9/H$7</f>
        <v>0.44323878500457492</v>
      </c>
      <c r="M9" s="86">
        <f>I9/I$7</f>
        <v>0.43771935985765154</v>
      </c>
      <c r="N9" s="90">
        <f>SUM(N10:N26)</f>
        <v>615151.70027224568</v>
      </c>
      <c r="O9" s="91">
        <f>SUM(O10:O26)</f>
        <v>607881.90083003475</v>
      </c>
      <c r="P9" s="89">
        <f t="shared" ref="P9:P26" si="4">N9-O9</f>
        <v>7269.7994422109332</v>
      </c>
      <c r="Q9" s="84">
        <f t="shared" ref="Q9:Q26" si="5">IF(O9=0,"-",(N9-O9)/O9)</f>
        <v>1.1959229962735124E-2</v>
      </c>
      <c r="R9" s="85">
        <f>N9/N$7</f>
        <v>0.46328330969031023</v>
      </c>
      <c r="S9" s="86">
        <f>O9/O$7</f>
        <v>0.45008561966605704</v>
      </c>
      <c r="V9" s="45"/>
      <c r="W9" s="45"/>
    </row>
    <row r="10" spans="1:23" ht="12.9" customHeight="1">
      <c r="A10" s="46" t="s">
        <v>15</v>
      </c>
      <c r="B10" s="47">
        <f>'CODE OCTUBRE-2016 '!C6</f>
        <v>1903</v>
      </c>
      <c r="C10" s="23">
        <f>'[2]CODE '!C6</f>
        <v>2268</v>
      </c>
      <c r="D10" s="92">
        <f t="shared" si="0"/>
        <v>-365</v>
      </c>
      <c r="E10" s="93">
        <f t="shared" si="1"/>
        <v>-0.16093474426807761</v>
      </c>
      <c r="F10" s="94">
        <f t="shared" ref="F10:G26" si="6">B10/B$9</f>
        <v>4.8338752286120709E-2</v>
      </c>
      <c r="G10" s="95">
        <f t="shared" si="6"/>
        <v>4.9334377447141739E-2</v>
      </c>
      <c r="H10" s="96">
        <f>'[3]SEPTEMBER-16'!H10+B10</f>
        <v>10049</v>
      </c>
      <c r="I10" s="97">
        <f>'[3]SEPTEMBER-16'!I10+C10</f>
        <v>10307</v>
      </c>
      <c r="J10" s="98">
        <f t="shared" si="2"/>
        <v>-258</v>
      </c>
      <c r="K10" s="93">
        <f t="shared" si="3"/>
        <v>-2.5031531968565054E-2</v>
      </c>
      <c r="L10" s="94">
        <f t="shared" ref="L10:M26" si="7">H10/H$9</f>
        <v>4.8695508906592237E-2</v>
      </c>
      <c r="M10" s="95">
        <f t="shared" si="7"/>
        <v>5.0117915927159563E-2</v>
      </c>
      <c r="N10" s="96">
        <f>'[3]SEPTEMBER-16'!N10+B10</f>
        <v>32542.416239072048</v>
      </c>
      <c r="O10" s="97">
        <f>'[3]SEPTEMBER-16'!O10+C10</f>
        <v>32498.302001970205</v>
      </c>
      <c r="P10" s="98">
        <f t="shared" si="4"/>
        <v>44.114237101843173</v>
      </c>
      <c r="Q10" s="93">
        <f t="shared" si="5"/>
        <v>1.3574320621172378E-3</v>
      </c>
      <c r="R10" s="94">
        <f t="shared" ref="R10:S26" si="8">N10/N$9</f>
        <v>5.2901448902229899E-2</v>
      </c>
      <c r="S10" s="95">
        <f t="shared" si="8"/>
        <v>5.3461539087765686E-2</v>
      </c>
      <c r="V10" s="45"/>
      <c r="W10" s="45"/>
    </row>
    <row r="11" spans="1:23" ht="12.9" customHeight="1">
      <c r="A11" s="46" t="s">
        <v>16</v>
      </c>
      <c r="B11" s="47">
        <f>'CODE OCTUBRE-2016 '!C7</f>
        <v>145</v>
      </c>
      <c r="C11" s="23">
        <f>'[2]CODE '!C7</f>
        <v>220</v>
      </c>
      <c r="D11" s="92">
        <f t="shared" si="0"/>
        <v>-75</v>
      </c>
      <c r="E11" s="93">
        <f t="shared" si="1"/>
        <v>-0.34090909090909088</v>
      </c>
      <c r="F11" s="94">
        <f t="shared" si="6"/>
        <v>3.6831944726681567E-3</v>
      </c>
      <c r="G11" s="95">
        <f t="shared" si="6"/>
        <v>4.7855216218567823E-3</v>
      </c>
      <c r="H11" s="96">
        <f>'[3]SEPTEMBER-16'!H11+B11</f>
        <v>996</v>
      </c>
      <c r="I11" s="97">
        <f>'[3]SEPTEMBER-16'!I11+C11</f>
        <v>971</v>
      </c>
      <c r="J11" s="98">
        <f t="shared" si="2"/>
        <v>25</v>
      </c>
      <c r="K11" s="93">
        <f t="shared" si="3"/>
        <v>2.5746652935118436E-2</v>
      </c>
      <c r="L11" s="94">
        <f t="shared" si="7"/>
        <v>4.8264232133511656E-3</v>
      </c>
      <c r="M11" s="95">
        <f t="shared" si="7"/>
        <v>4.7214995988427225E-3</v>
      </c>
      <c r="N11" s="96">
        <f>'[3]SEPTEMBER-16'!N11+B11</f>
        <v>12827.766344816837</v>
      </c>
      <c r="O11" s="97">
        <f>'[3]SEPTEMBER-16'!O11+C11</f>
        <v>12199.340075713319</v>
      </c>
      <c r="P11" s="98">
        <f t="shared" si="4"/>
        <v>628.42626910351828</v>
      </c>
      <c r="Q11" s="93">
        <f t="shared" si="5"/>
        <v>5.1513136383057427E-2</v>
      </c>
      <c r="R11" s="94">
        <f t="shared" si="8"/>
        <v>2.0853012905824198E-2</v>
      </c>
      <c r="S11" s="95">
        <f t="shared" si="8"/>
        <v>2.0068602238454018E-2</v>
      </c>
      <c r="V11" s="45"/>
      <c r="W11" s="45"/>
    </row>
    <row r="12" spans="1:23" ht="12.9" customHeight="1">
      <c r="A12" s="46" t="s">
        <v>17</v>
      </c>
      <c r="B12" s="47">
        <f>'CODE OCTUBRE-2016 '!C8</f>
        <v>831</v>
      </c>
      <c r="C12" s="23">
        <f>'[2]CODE '!C8</f>
        <v>1110</v>
      </c>
      <c r="D12" s="92">
        <f t="shared" si="0"/>
        <v>-279</v>
      </c>
      <c r="E12" s="93">
        <f t="shared" si="1"/>
        <v>-0.25135135135135134</v>
      </c>
      <c r="F12" s="94">
        <f t="shared" si="6"/>
        <v>2.1108514529567163E-2</v>
      </c>
      <c r="G12" s="95">
        <f t="shared" si="6"/>
        <v>2.414513181936831E-2</v>
      </c>
      <c r="H12" s="96">
        <f>'[3]SEPTEMBER-16'!H12+B12</f>
        <v>3894</v>
      </c>
      <c r="I12" s="97">
        <f>'[3]SEPTEMBER-16'!I12+C12</f>
        <v>4207</v>
      </c>
      <c r="J12" s="98">
        <f t="shared" si="2"/>
        <v>-313</v>
      </c>
      <c r="K12" s="93">
        <f t="shared" si="3"/>
        <v>-7.4399809840741626E-2</v>
      </c>
      <c r="L12" s="94">
        <f t="shared" si="7"/>
        <v>1.8869570273884979E-2</v>
      </c>
      <c r="M12" s="95">
        <f t="shared" si="7"/>
        <v>2.0456589920011672E-2</v>
      </c>
      <c r="N12" s="96">
        <f>'[3]SEPTEMBER-16'!N12+B12</f>
        <v>12118.836827513544</v>
      </c>
      <c r="O12" s="97">
        <f>'[3]SEPTEMBER-16'!O12+C12</f>
        <v>12423.507732462494</v>
      </c>
      <c r="P12" s="98">
        <f t="shared" si="4"/>
        <v>-304.67090494895092</v>
      </c>
      <c r="Q12" s="93">
        <f t="shared" si="5"/>
        <v>-2.4523742529885425E-2</v>
      </c>
      <c r="R12" s="94">
        <f t="shared" si="8"/>
        <v>1.9700566254064078E-2</v>
      </c>
      <c r="S12" s="95">
        <f t="shared" si="8"/>
        <v>2.043737067265659E-2</v>
      </c>
      <c r="V12" s="45"/>
      <c r="W12" s="45"/>
    </row>
    <row r="13" spans="1:23" ht="12.9" customHeight="1">
      <c r="A13" s="46" t="s">
        <v>18</v>
      </c>
      <c r="B13" s="47">
        <f>'CODE OCTUBRE-2016 '!C9</f>
        <v>165</v>
      </c>
      <c r="C13" s="23">
        <f>'[2]CODE '!C9</f>
        <v>198</v>
      </c>
      <c r="D13" s="92">
        <f t="shared" si="0"/>
        <v>-33</v>
      </c>
      <c r="E13" s="93">
        <f t="shared" si="1"/>
        <v>-0.16666666666666666</v>
      </c>
      <c r="F13" s="94">
        <f t="shared" si="6"/>
        <v>4.1912212964844544E-3</v>
      </c>
      <c r="G13" s="95">
        <f t="shared" si="6"/>
        <v>4.306969459671104E-3</v>
      </c>
      <c r="H13" s="96">
        <f>'[3]SEPTEMBER-16'!H13+B13</f>
        <v>1042</v>
      </c>
      <c r="I13" s="97">
        <f>'[3]SEPTEMBER-16'!I13+C13</f>
        <v>885</v>
      </c>
      <c r="J13" s="98">
        <f t="shared" si="2"/>
        <v>157</v>
      </c>
      <c r="K13" s="93">
        <f t="shared" si="3"/>
        <v>0.17740112994350282</v>
      </c>
      <c r="L13" s="94">
        <f t="shared" si="7"/>
        <v>5.049330309550115E-3</v>
      </c>
      <c r="M13" s="95">
        <f t="shared" si="7"/>
        <v>4.303323527266539E-3</v>
      </c>
      <c r="N13" s="96">
        <f>'[3]SEPTEMBER-16'!N13+B13</f>
        <v>6654.2858071540377</v>
      </c>
      <c r="O13" s="97">
        <f>'[3]SEPTEMBER-16'!O13+C13</f>
        <v>6242.6061323949261</v>
      </c>
      <c r="P13" s="98">
        <f t="shared" si="4"/>
        <v>411.67967475911155</v>
      </c>
      <c r="Q13" s="93">
        <f t="shared" si="5"/>
        <v>6.5946764224443219E-2</v>
      </c>
      <c r="R13" s="94">
        <f t="shared" si="8"/>
        <v>1.0817308647946632E-2</v>
      </c>
      <c r="S13" s="95">
        <f t="shared" si="8"/>
        <v>1.0269439053656532E-2</v>
      </c>
      <c r="V13" s="45"/>
      <c r="W13" s="45"/>
    </row>
    <row r="14" spans="1:23" ht="12.9" customHeight="1">
      <c r="A14" s="46" t="s">
        <v>19</v>
      </c>
      <c r="B14" s="47">
        <f>'CODE OCTUBRE-2016 '!C10</f>
        <v>2226</v>
      </c>
      <c r="C14" s="23">
        <f>'[2]CODE '!C10</f>
        <v>2855</v>
      </c>
      <c r="D14" s="92">
        <f t="shared" si="0"/>
        <v>-629</v>
      </c>
      <c r="E14" s="93">
        <f t="shared" si="1"/>
        <v>-0.22031523642732048</v>
      </c>
      <c r="F14" s="94">
        <f t="shared" si="6"/>
        <v>5.6543385490753911E-2</v>
      </c>
      <c r="G14" s="95">
        <f t="shared" si="6"/>
        <v>6.2103019229095974E-2</v>
      </c>
      <c r="H14" s="96">
        <f>'[3]SEPTEMBER-16'!H14+B14</f>
        <v>11369</v>
      </c>
      <c r="I14" s="97">
        <f>'[3]SEPTEMBER-16'!I14+C14</f>
        <v>11241</v>
      </c>
      <c r="J14" s="98">
        <f t="shared" si="2"/>
        <v>128</v>
      </c>
      <c r="K14" s="93">
        <f t="shared" si="3"/>
        <v>1.1386887287607865E-2</v>
      </c>
      <c r="L14" s="94">
        <f t="shared" si="7"/>
        <v>5.5091973406214259E-2</v>
      </c>
      <c r="M14" s="95">
        <f t="shared" si="7"/>
        <v>5.4659502564975322E-2</v>
      </c>
      <c r="N14" s="96">
        <f>'[3]SEPTEMBER-16'!N14+B14</f>
        <v>28939.539338662937</v>
      </c>
      <c r="O14" s="97">
        <f>'[3]SEPTEMBER-16'!O14+C14</f>
        <v>30805.789245108565</v>
      </c>
      <c r="P14" s="98">
        <f t="shared" si="4"/>
        <v>-1866.2499064456279</v>
      </c>
      <c r="Q14" s="93">
        <f t="shared" si="5"/>
        <v>-6.058114244685215E-2</v>
      </c>
      <c r="R14" s="94">
        <f t="shared" si="8"/>
        <v>4.704455718135097E-2</v>
      </c>
      <c r="S14" s="95">
        <f t="shared" si="8"/>
        <v>5.0677260176762426E-2</v>
      </c>
      <c r="V14" s="45"/>
      <c r="W14" s="45"/>
    </row>
    <row r="15" spans="1:23" ht="12.9" customHeight="1">
      <c r="A15" s="46" t="s">
        <v>20</v>
      </c>
      <c r="B15" s="47">
        <f>'CODE OCTUBRE-2016 '!C11</f>
        <v>2852</v>
      </c>
      <c r="C15" s="23">
        <f>'[2]CODE '!C11</f>
        <v>3145</v>
      </c>
      <c r="D15" s="92">
        <f t="shared" si="0"/>
        <v>-293</v>
      </c>
      <c r="E15" s="93">
        <f t="shared" si="1"/>
        <v>-9.3163751987281399E-2</v>
      </c>
      <c r="F15" s="94">
        <f t="shared" si="6"/>
        <v>7.2444625076204028E-2</v>
      </c>
      <c r="G15" s="95">
        <f t="shared" si="6"/>
        <v>6.8411206821543544E-2</v>
      </c>
      <c r="H15" s="96">
        <f>'[3]SEPTEMBER-16'!H15+B15</f>
        <v>13923</v>
      </c>
      <c r="I15" s="97">
        <f>'[3]SEPTEMBER-16'!I15+C15</f>
        <v>12971</v>
      </c>
      <c r="J15" s="98">
        <f t="shared" si="2"/>
        <v>952</v>
      </c>
      <c r="K15" s="93">
        <f t="shared" si="3"/>
        <v>7.3394495412844041E-2</v>
      </c>
      <c r="L15" s="94">
        <f t="shared" si="7"/>
        <v>6.7468163051695063E-2</v>
      </c>
      <c r="M15" s="95">
        <f t="shared" si="7"/>
        <v>6.3071649121100873E-2</v>
      </c>
      <c r="N15" s="96">
        <f>'[3]SEPTEMBER-16'!N15+B15</f>
        <v>47268.587923021601</v>
      </c>
      <c r="O15" s="97">
        <f>'[3]SEPTEMBER-16'!O15+C15</f>
        <v>46421.688961818727</v>
      </c>
      <c r="P15" s="98">
        <f t="shared" si="4"/>
        <v>846.89896120287449</v>
      </c>
      <c r="Q15" s="93">
        <f t="shared" si="5"/>
        <v>1.8243605093718984E-2</v>
      </c>
      <c r="R15" s="94">
        <f t="shared" si="8"/>
        <v>7.6840538524240595E-2</v>
      </c>
      <c r="S15" s="95">
        <f t="shared" si="8"/>
        <v>7.6366295654521132E-2</v>
      </c>
      <c r="V15" s="45"/>
      <c r="W15" s="45"/>
    </row>
    <row r="16" spans="1:23" ht="12.9" customHeight="1">
      <c r="A16" s="46" t="s">
        <v>21</v>
      </c>
      <c r="B16" s="47">
        <f>'CODE OCTUBRE-2016 '!C12</f>
        <v>1334</v>
      </c>
      <c r="C16" s="23">
        <f>'[2]CODE '!C12</f>
        <v>1713</v>
      </c>
      <c r="D16" s="92">
        <f t="shared" si="0"/>
        <v>-379</v>
      </c>
      <c r="E16" s="93">
        <f t="shared" si="1"/>
        <v>-0.22124927028604788</v>
      </c>
      <c r="F16" s="94">
        <f t="shared" si="6"/>
        <v>3.3885389148547045E-2</v>
      </c>
      <c r="G16" s="95">
        <f t="shared" si="6"/>
        <v>3.7261811537457584E-2</v>
      </c>
      <c r="H16" s="96">
        <f>'[3]SEPTEMBER-16'!H16+B16</f>
        <v>4731</v>
      </c>
      <c r="I16" s="97">
        <f>'[3]SEPTEMBER-16'!I16+C16</f>
        <v>4633</v>
      </c>
      <c r="J16" s="98">
        <f t="shared" si="2"/>
        <v>98</v>
      </c>
      <c r="K16" s="93">
        <f t="shared" si="3"/>
        <v>2.1152600906540038E-2</v>
      </c>
      <c r="L16" s="94">
        <f t="shared" si="7"/>
        <v>2.2925510263418037E-2</v>
      </c>
      <c r="M16" s="95">
        <f t="shared" si="7"/>
        <v>2.2528020228051834E-2</v>
      </c>
      <c r="N16" s="96">
        <f>'[3]SEPTEMBER-16'!N16+B16</f>
        <v>18061.506295330182</v>
      </c>
      <c r="O16" s="97">
        <f>'[3]SEPTEMBER-16'!O16+C16</f>
        <v>17408.801786747594</v>
      </c>
      <c r="P16" s="98">
        <f t="shared" si="4"/>
        <v>652.70450858258846</v>
      </c>
      <c r="Q16" s="93">
        <f t="shared" si="5"/>
        <v>3.7492787647192244E-2</v>
      </c>
      <c r="R16" s="94">
        <f t="shared" si="8"/>
        <v>2.9361060511312511E-2</v>
      </c>
      <c r="S16" s="95">
        <f t="shared" si="8"/>
        <v>2.8638460469009978E-2</v>
      </c>
      <c r="V16" s="45"/>
      <c r="W16" s="45"/>
    </row>
    <row r="17" spans="1:23" ht="12.9" customHeight="1">
      <c r="A17" s="46" t="s">
        <v>22</v>
      </c>
      <c r="B17" s="47">
        <f>'CODE OCTUBRE-2016 '!C13</f>
        <v>229</v>
      </c>
      <c r="C17" s="23">
        <f>'[2]CODE '!C13</f>
        <v>323</v>
      </c>
      <c r="D17" s="92">
        <f t="shared" si="0"/>
        <v>-94</v>
      </c>
      <c r="E17" s="93">
        <f t="shared" si="1"/>
        <v>-0.29102167182662536</v>
      </c>
      <c r="F17" s="94">
        <f t="shared" si="6"/>
        <v>5.8169071326966068E-3</v>
      </c>
      <c r="G17" s="95">
        <f t="shared" si="6"/>
        <v>7.0260158357260943E-3</v>
      </c>
      <c r="H17" s="96">
        <f>'[3]SEPTEMBER-16'!H17+B17</f>
        <v>898</v>
      </c>
      <c r="I17" s="97">
        <f>'[3]SEPTEMBER-16'!I17+C17</f>
        <v>1450</v>
      </c>
      <c r="J17" s="98">
        <f t="shared" si="2"/>
        <v>-552</v>
      </c>
      <c r="K17" s="93">
        <f t="shared" si="3"/>
        <v>-0.38068965517241377</v>
      </c>
      <c r="L17" s="94">
        <f t="shared" si="7"/>
        <v>4.3515341823186218E-3</v>
      </c>
      <c r="M17" s="95">
        <f t="shared" si="7"/>
        <v>7.0506430672728597E-3</v>
      </c>
      <c r="N17" s="96">
        <f>'[3]SEPTEMBER-16'!N17+B17</f>
        <v>6440.8967775309375</v>
      </c>
      <c r="O17" s="97">
        <f>'[3]SEPTEMBER-16'!O17+C17</f>
        <v>6614.5394217734993</v>
      </c>
      <c r="P17" s="98">
        <f t="shared" si="4"/>
        <v>-173.6426442425618</v>
      </c>
      <c r="Q17" s="93">
        <f t="shared" si="5"/>
        <v>-2.625166064790109E-2</v>
      </c>
      <c r="R17" s="94">
        <f t="shared" si="8"/>
        <v>1.0470420182014308E-2</v>
      </c>
      <c r="S17" s="95">
        <f t="shared" si="8"/>
        <v>1.088129028474388E-2</v>
      </c>
      <c r="V17" s="45"/>
      <c r="W17" s="45"/>
    </row>
    <row r="18" spans="1:23" ht="12.9" customHeight="1">
      <c r="A18" s="46" t="s">
        <v>23</v>
      </c>
      <c r="B18" s="47">
        <f>'CODE OCTUBRE-2016 '!C14</f>
        <v>5701</v>
      </c>
      <c r="C18" s="23">
        <f>'[2]CODE '!C14</f>
        <v>6668</v>
      </c>
      <c r="D18" s="92">
        <f t="shared" si="0"/>
        <v>-967</v>
      </c>
      <c r="E18" s="93">
        <f t="shared" si="1"/>
        <v>-0.14502099580083982</v>
      </c>
      <c r="F18" s="94">
        <f t="shared" si="6"/>
        <v>0.14481304612883561</v>
      </c>
      <c r="G18" s="95">
        <f t="shared" si="6"/>
        <v>0.1450448098842774</v>
      </c>
      <c r="H18" s="96">
        <f>'[3]SEPTEMBER-16'!H18+B18</f>
        <v>36600</v>
      </c>
      <c r="I18" s="97">
        <f>'[3]SEPTEMBER-16'!I18+C18</f>
        <v>35239</v>
      </c>
      <c r="J18" s="98">
        <f t="shared" si="2"/>
        <v>1361</v>
      </c>
      <c r="K18" s="93">
        <f t="shared" si="3"/>
        <v>3.8621981327506459E-2</v>
      </c>
      <c r="L18" s="94">
        <f t="shared" si="7"/>
        <v>0.17735651567133803</v>
      </c>
      <c r="M18" s="95">
        <f t="shared" si="7"/>
        <v>0.17135007658457124</v>
      </c>
      <c r="N18" s="96">
        <f>'[3]SEPTEMBER-16'!N18+B18</f>
        <v>99582.149046796083</v>
      </c>
      <c r="O18" s="97">
        <f>'[3]SEPTEMBER-16'!O18+C18</f>
        <v>99370.872962825451</v>
      </c>
      <c r="P18" s="98">
        <f t="shared" si="4"/>
        <v>211.27608397063159</v>
      </c>
      <c r="Q18" s="93">
        <f t="shared" si="5"/>
        <v>2.1261369420561473E-3</v>
      </c>
      <c r="R18" s="94">
        <f t="shared" si="8"/>
        <v>0.161882262542271</v>
      </c>
      <c r="S18" s="95">
        <f t="shared" si="8"/>
        <v>0.16347068867676287</v>
      </c>
      <c r="V18" s="45"/>
      <c r="W18" s="45"/>
    </row>
    <row r="19" spans="1:23" ht="12.9" customHeight="1">
      <c r="A19" s="46" t="s">
        <v>24</v>
      </c>
      <c r="B19" s="47">
        <f>'CODE OCTUBRE-2016 '!C15</f>
        <v>14456</v>
      </c>
      <c r="C19" s="23">
        <f>'[2]CODE '!C15</f>
        <v>16015</v>
      </c>
      <c r="D19" s="92">
        <f t="shared" si="0"/>
        <v>-1559</v>
      </c>
      <c r="E19" s="93">
        <f t="shared" si="1"/>
        <v>-9.7346237901966906E-2</v>
      </c>
      <c r="F19" s="94">
        <f t="shared" si="6"/>
        <v>0.36720178825441985</v>
      </c>
      <c r="G19" s="95">
        <f t="shared" si="6"/>
        <v>0.34836422170016534</v>
      </c>
      <c r="H19" s="96">
        <f>'[3]SEPTEMBER-16'!H19+B19</f>
        <v>79115</v>
      </c>
      <c r="I19" s="97">
        <f>'[3]SEPTEMBER-16'!I19+C19</f>
        <v>79454</v>
      </c>
      <c r="J19" s="98">
        <f t="shared" si="2"/>
        <v>-339</v>
      </c>
      <c r="K19" s="93">
        <f t="shared" si="3"/>
        <v>-4.2666196793112992E-3</v>
      </c>
      <c r="L19" s="94">
        <f t="shared" si="7"/>
        <v>0.38337597642999749</v>
      </c>
      <c r="M19" s="95">
        <f t="shared" si="7"/>
        <v>0.38634606501179158</v>
      </c>
      <c r="N19" s="96">
        <f>'[3]SEPTEMBER-16'!N19+B19</f>
        <v>216350.70124146403</v>
      </c>
      <c r="O19" s="97">
        <f>'[3]SEPTEMBER-16'!O19+C19</f>
        <v>211246.05092703833</v>
      </c>
      <c r="P19" s="98">
        <f t="shared" si="4"/>
        <v>5104.6503144257003</v>
      </c>
      <c r="Q19" s="93">
        <f t="shared" si="5"/>
        <v>2.416447688382483E-2</v>
      </c>
      <c r="R19" s="94">
        <f t="shared" si="8"/>
        <v>0.35170300455272158</v>
      </c>
      <c r="S19" s="95">
        <f t="shared" si="8"/>
        <v>0.34751166408901396</v>
      </c>
      <c r="V19" s="45"/>
      <c r="W19" s="45"/>
    </row>
    <row r="20" spans="1:23" ht="12.9" customHeight="1">
      <c r="A20" s="46" t="s">
        <v>25</v>
      </c>
      <c r="B20" s="47">
        <f>'CODE OCTUBRE-2016 '!C16</f>
        <v>1661</v>
      </c>
      <c r="C20" s="23">
        <f>'[2]CODE '!C16</f>
        <v>2088</v>
      </c>
      <c r="D20" s="92">
        <f t="shared" si="0"/>
        <v>-427</v>
      </c>
      <c r="E20" s="93">
        <f t="shared" si="1"/>
        <v>-0.20450191570881227</v>
      </c>
      <c r="F20" s="94">
        <f t="shared" si="6"/>
        <v>4.2191627717943506E-2</v>
      </c>
      <c r="G20" s="95">
        <f t="shared" si="6"/>
        <v>4.541895066562255E-2</v>
      </c>
      <c r="H20" s="96">
        <f>'[3]SEPTEMBER-16'!H20+B20</f>
        <v>6836</v>
      </c>
      <c r="I20" s="97">
        <f>'[3]SEPTEMBER-16'!I20+C20</f>
        <v>7237</v>
      </c>
      <c r="J20" s="98">
        <f t="shared" si="2"/>
        <v>-401</v>
      </c>
      <c r="K20" s="93">
        <f t="shared" si="3"/>
        <v>-5.5409700151996685E-2</v>
      </c>
      <c r="L20" s="94">
        <f t="shared" si="7"/>
        <v>3.3125932817739526E-2</v>
      </c>
      <c r="M20" s="95">
        <f t="shared" si="7"/>
        <v>3.5190002674381854E-2</v>
      </c>
      <c r="N20" s="96">
        <f>'[3]SEPTEMBER-16'!N20+B20</f>
        <v>22137.113866371128</v>
      </c>
      <c r="O20" s="97">
        <f>'[3]SEPTEMBER-16'!O20+C20</f>
        <v>23915.060861779897</v>
      </c>
      <c r="P20" s="98">
        <f t="shared" si="4"/>
        <v>-1777.946995408769</v>
      </c>
      <c r="Q20" s="93">
        <f t="shared" si="5"/>
        <v>-7.434423879097099E-2</v>
      </c>
      <c r="R20" s="94">
        <f t="shared" si="8"/>
        <v>3.5986430431020476E-2</v>
      </c>
      <c r="S20" s="95">
        <f t="shared" si="8"/>
        <v>3.9341623478384505E-2</v>
      </c>
      <c r="V20" s="45"/>
      <c r="W20" s="45"/>
    </row>
    <row r="21" spans="1:23" ht="12.9" customHeight="1">
      <c r="A21" s="46" t="s">
        <v>26</v>
      </c>
      <c r="B21" s="47">
        <f>'CODE OCTUBRE-2016 '!C17</f>
        <v>3476</v>
      </c>
      <c r="C21" s="23">
        <f>'[2]CODE '!C17</f>
        <v>4158</v>
      </c>
      <c r="D21" s="92">
        <f t="shared" si="0"/>
        <v>-682</v>
      </c>
      <c r="E21" s="93">
        <f t="shared" si="1"/>
        <v>-0.16402116402116401</v>
      </c>
      <c r="F21" s="94">
        <f t="shared" si="6"/>
        <v>8.8295061979272504E-2</v>
      </c>
      <c r="G21" s="95">
        <f t="shared" si="6"/>
        <v>9.0446358653093181E-2</v>
      </c>
      <c r="H21" s="96">
        <f>'[3]SEPTEMBER-16'!H21+B21</f>
        <v>15842</v>
      </c>
      <c r="I21" s="97">
        <f>'[3]SEPTEMBER-16'!I21+C21</f>
        <v>15629</v>
      </c>
      <c r="J21" s="98">
        <f t="shared" si="2"/>
        <v>213</v>
      </c>
      <c r="K21" s="93">
        <f t="shared" si="3"/>
        <v>1.3628511101158104E-2</v>
      </c>
      <c r="L21" s="94">
        <f t="shared" si="7"/>
        <v>7.6767265608342544E-2</v>
      </c>
      <c r="M21" s="95">
        <f t="shared" si="7"/>
        <v>7.5996207240281055E-2</v>
      </c>
      <c r="N21" s="96">
        <f>'[3]SEPTEMBER-16'!N21+B21</f>
        <v>48849.559423036284</v>
      </c>
      <c r="O21" s="97">
        <f>'[3]SEPTEMBER-16'!O21+C21</f>
        <v>48496.746641812824</v>
      </c>
      <c r="P21" s="98">
        <f t="shared" si="4"/>
        <v>352.81278122345975</v>
      </c>
      <c r="Q21" s="93">
        <f t="shared" si="5"/>
        <v>7.2749783367792422E-3</v>
      </c>
      <c r="R21" s="94">
        <f t="shared" si="8"/>
        <v>7.9410589942963822E-2</v>
      </c>
      <c r="S21" s="95">
        <f t="shared" si="8"/>
        <v>7.9779882532433927E-2</v>
      </c>
      <c r="V21" s="45"/>
      <c r="W21" s="45"/>
    </row>
    <row r="22" spans="1:23" ht="12.9" customHeight="1">
      <c r="A22" s="46" t="s">
        <v>27</v>
      </c>
      <c r="B22" s="47">
        <f>'CODE OCTUBRE-2016 '!C18</f>
        <v>213</v>
      </c>
      <c r="C22" s="23">
        <f>'[2]CODE '!C18</f>
        <v>243</v>
      </c>
      <c r="D22" s="92">
        <f t="shared" si="0"/>
        <v>-30</v>
      </c>
      <c r="E22" s="93">
        <f t="shared" si="1"/>
        <v>-0.12345679012345678</v>
      </c>
      <c r="F22" s="94">
        <f t="shared" si="6"/>
        <v>5.4104856736435685E-3</v>
      </c>
      <c r="G22" s="95">
        <f t="shared" si="6"/>
        <v>5.2858261550509005E-3</v>
      </c>
      <c r="H22" s="96">
        <f>'[3]SEPTEMBER-16'!H22+B22</f>
        <v>1189</v>
      </c>
      <c r="I22" s="97">
        <f>'[3]SEPTEMBER-16'!I22+C22</f>
        <v>1030</v>
      </c>
      <c r="J22" s="98">
        <f t="shared" si="2"/>
        <v>159</v>
      </c>
      <c r="K22" s="93">
        <f t="shared" si="3"/>
        <v>0.15436893203883495</v>
      </c>
      <c r="L22" s="94">
        <f t="shared" si="7"/>
        <v>5.7616638560989324E-3</v>
      </c>
      <c r="M22" s="95">
        <f t="shared" si="7"/>
        <v>5.008387833993825E-3</v>
      </c>
      <c r="N22" s="96">
        <f>'[3]SEPTEMBER-16'!N22+B22</f>
        <v>4112.5176585871277</v>
      </c>
      <c r="O22" s="97">
        <f>'[3]SEPTEMBER-16'!O22+C22</f>
        <v>4149.6591058621289</v>
      </c>
      <c r="P22" s="98">
        <f t="shared" si="4"/>
        <v>-37.141447275001156</v>
      </c>
      <c r="Q22" s="93">
        <f t="shared" si="5"/>
        <v>-8.9504815522152836E-3</v>
      </c>
      <c r="R22" s="94">
        <f t="shared" si="8"/>
        <v>6.6853715218003363E-3</v>
      </c>
      <c r="S22" s="95">
        <f t="shared" si="8"/>
        <v>6.8264231920640512E-3</v>
      </c>
      <c r="V22" s="45"/>
      <c r="W22" s="45"/>
    </row>
    <row r="23" spans="1:23" ht="12.9" customHeight="1">
      <c r="A23" s="46" t="s">
        <v>28</v>
      </c>
      <c r="B23" s="47">
        <f>'CODE OCTUBRE-2016 '!C19</f>
        <v>63</v>
      </c>
      <c r="C23" s="23">
        <f>'[2]CODE '!C19</f>
        <v>110</v>
      </c>
      <c r="D23" s="92">
        <f t="shared" si="0"/>
        <v>-47</v>
      </c>
      <c r="E23" s="93">
        <f t="shared" si="1"/>
        <v>-0.42727272727272725</v>
      </c>
      <c r="F23" s="94">
        <f t="shared" si="6"/>
        <v>1.6002844950213371E-3</v>
      </c>
      <c r="G23" s="95">
        <f t="shared" si="6"/>
        <v>2.3927608109283911E-3</v>
      </c>
      <c r="H23" s="96">
        <f>'[3]SEPTEMBER-16'!H23+B23</f>
        <v>358</v>
      </c>
      <c r="I23" s="97">
        <f>'[3]SEPTEMBER-16'!I23+C23</f>
        <v>370</v>
      </c>
      <c r="J23" s="98">
        <f t="shared" si="2"/>
        <v>-12</v>
      </c>
      <c r="K23" s="93">
        <f t="shared" si="3"/>
        <v>-3.2432432432432434E-2</v>
      </c>
      <c r="L23" s="94">
        <f t="shared" si="7"/>
        <v>1.7347987052005196E-3</v>
      </c>
      <c r="M23" s="95">
        <f t="shared" si="7"/>
        <v>1.7991296102696263E-3</v>
      </c>
      <c r="N23" s="96">
        <f>'[3]SEPTEMBER-16'!N23+B23</f>
        <v>2273.3449738933673</v>
      </c>
      <c r="O23" s="97">
        <f>'[3]SEPTEMBER-16'!O23+C23</f>
        <v>2437.2445015668577</v>
      </c>
      <c r="P23" s="98">
        <f t="shared" si="4"/>
        <v>-163.89952767349041</v>
      </c>
      <c r="Q23" s="93">
        <f t="shared" si="5"/>
        <v>-6.7247880780168981E-2</v>
      </c>
      <c r="R23" s="94">
        <f t="shared" si="8"/>
        <v>3.6955843134096199E-3</v>
      </c>
      <c r="S23" s="95">
        <f t="shared" si="8"/>
        <v>4.0094046199416573E-3</v>
      </c>
      <c r="V23" s="45"/>
      <c r="W23" s="45"/>
    </row>
    <row r="24" spans="1:23" ht="12.9" customHeight="1">
      <c r="A24" s="46" t="s">
        <v>29</v>
      </c>
      <c r="B24" s="47">
        <f>'CODE OCTUBRE-2016 '!C20</f>
        <v>2561</v>
      </c>
      <c r="C24" s="23">
        <f>'[2]CODE '!C20</f>
        <v>3023</v>
      </c>
      <c r="D24" s="92">
        <f t="shared" si="0"/>
        <v>-462</v>
      </c>
      <c r="E24" s="93">
        <f t="shared" si="1"/>
        <v>-0.15282831624214357</v>
      </c>
      <c r="F24" s="94">
        <f t="shared" si="6"/>
        <v>6.5052834789676897E-2</v>
      </c>
      <c r="G24" s="95">
        <f t="shared" si="6"/>
        <v>6.5757417558513873E-2</v>
      </c>
      <c r="H24" s="96">
        <f>'[3]SEPTEMBER-16'!H24+B24</f>
        <v>11953</v>
      </c>
      <c r="I24" s="97">
        <f>'[3]SEPTEMBER-16'!I24+C24</f>
        <v>12197</v>
      </c>
      <c r="J24" s="98">
        <f t="shared" si="2"/>
        <v>-244</v>
      </c>
      <c r="K24" s="93">
        <f t="shared" si="3"/>
        <v>-2.0004919242436664E-2</v>
      </c>
      <c r="L24" s="94">
        <f t="shared" si="7"/>
        <v>5.7921924366653096E-2</v>
      </c>
      <c r="M24" s="95">
        <f t="shared" si="7"/>
        <v>5.9308064476915223E-2</v>
      </c>
      <c r="N24" s="96">
        <f>'[3]SEPTEMBER-16'!N24+B24</f>
        <v>31434.179119188608</v>
      </c>
      <c r="O24" s="97">
        <f>'[3]SEPTEMBER-16'!O24+C24</f>
        <v>32476.884224598456</v>
      </c>
      <c r="P24" s="98">
        <f t="shared" si="4"/>
        <v>-1042.7051054098483</v>
      </c>
      <c r="Q24" s="93">
        <f t="shared" si="5"/>
        <v>-3.2106069603194523E-2</v>
      </c>
      <c r="R24" s="94">
        <f t="shared" si="8"/>
        <v>5.1099881712554619E-2</v>
      </c>
      <c r="S24" s="95">
        <f t="shared" si="8"/>
        <v>5.3426305636428334E-2</v>
      </c>
      <c r="V24" s="45"/>
      <c r="W24" s="45"/>
    </row>
    <row r="25" spans="1:23" ht="12.9" customHeight="1">
      <c r="A25" s="46" t="s">
        <v>30</v>
      </c>
      <c r="B25" s="47">
        <f>'CODE OCTUBRE-2016 '!C21</f>
        <v>1415</v>
      </c>
      <c r="C25" s="23">
        <f>'[2]CODE '!C21</f>
        <v>1632</v>
      </c>
      <c r="D25" s="92">
        <f t="shared" si="0"/>
        <v>-217</v>
      </c>
      <c r="E25" s="93">
        <f t="shared" si="1"/>
        <v>-0.1329656862745098</v>
      </c>
      <c r="F25" s="94">
        <f t="shared" si="6"/>
        <v>3.594289778500305E-2</v>
      </c>
      <c r="G25" s="95">
        <f t="shared" si="6"/>
        <v>3.5499869485773952E-2</v>
      </c>
      <c r="H25" s="96">
        <f>'[3]SEPTEMBER-16'!H25+B25</f>
        <v>7017</v>
      </c>
      <c r="I25" s="97">
        <f>'[3]SEPTEMBER-16'!I25+C25</f>
        <v>7090</v>
      </c>
      <c r="J25" s="98">
        <f t="shared" si="2"/>
        <v>-73</v>
      </c>
      <c r="K25" s="93">
        <f t="shared" si="3"/>
        <v>-1.0296191819464035E-2</v>
      </c>
      <c r="L25" s="94">
        <f t="shared" si="7"/>
        <v>3.4003023783218005E-2</v>
      </c>
      <c r="M25" s="95">
        <f t="shared" si="7"/>
        <v>3.4475213342734193E-2</v>
      </c>
      <c r="N25" s="96">
        <f>'[3]SEPTEMBER-16'!N25+B25</f>
        <v>23639.488998703517</v>
      </c>
      <c r="O25" s="97">
        <f>'[3]SEPTEMBER-16'!O25+C25</f>
        <v>19079.751910089304</v>
      </c>
      <c r="P25" s="98">
        <f t="shared" si="4"/>
        <v>4559.7370886142126</v>
      </c>
      <c r="Q25" s="93">
        <f t="shared" si="5"/>
        <v>0.23898303867373874</v>
      </c>
      <c r="R25" s="94">
        <f t="shared" si="8"/>
        <v>3.8428714393931557E-2</v>
      </c>
      <c r="S25" s="95">
        <f t="shared" si="8"/>
        <v>3.1387267632144965E-2</v>
      </c>
      <c r="V25" s="45"/>
      <c r="W25" s="45"/>
    </row>
    <row r="26" spans="1:23" ht="12.9" customHeight="1">
      <c r="A26" s="46" t="s">
        <v>31</v>
      </c>
      <c r="B26" s="47">
        <f>'CODE OCTUBRE-2016 '!C22</f>
        <v>137</v>
      </c>
      <c r="C26" s="23">
        <f>'[2]CODE '!C22</f>
        <v>203</v>
      </c>
      <c r="D26" s="92">
        <f t="shared" si="0"/>
        <v>-66</v>
      </c>
      <c r="E26" s="93">
        <f t="shared" si="1"/>
        <v>-0.3251231527093596</v>
      </c>
      <c r="F26" s="94">
        <f t="shared" si="6"/>
        <v>3.4799837431416379E-3</v>
      </c>
      <c r="G26" s="95">
        <f t="shared" si="6"/>
        <v>4.415731314713304E-3</v>
      </c>
      <c r="H26" s="96">
        <f>'[3]SEPTEMBER-16'!H26+B26</f>
        <v>552</v>
      </c>
      <c r="I26" s="97">
        <f>'[3]SEPTEMBER-16'!I26+C26</f>
        <v>744</v>
      </c>
      <c r="J26" s="98">
        <f t="shared" si="2"/>
        <v>-192</v>
      </c>
      <c r="K26" s="93">
        <f t="shared" si="3"/>
        <v>-0.25806451612903225</v>
      </c>
      <c r="L26" s="94">
        <f t="shared" si="7"/>
        <v>2.6748851543873932E-3</v>
      </c>
      <c r="M26" s="95">
        <f t="shared" si="7"/>
        <v>3.6177092703800055E-3</v>
      </c>
      <c r="N26" s="96">
        <f>'[3]SEPTEMBER-16'!N26+B26</f>
        <v>1918.8103911035275</v>
      </c>
      <c r="O26" s="97">
        <f>'[3]SEPTEMBER-16'!O26+C26</f>
        <v>2095.0543364722625</v>
      </c>
      <c r="P26" s="98">
        <f t="shared" si="4"/>
        <v>-176.24394536873501</v>
      </c>
      <c r="Q26" s="93">
        <f t="shared" si="5"/>
        <v>-8.4123806385614661E-2</v>
      </c>
      <c r="R26" s="94">
        <f t="shared" si="8"/>
        <v>3.1192474803439963E-3</v>
      </c>
      <c r="S26" s="95">
        <f t="shared" si="8"/>
        <v>3.4464825052556462E-3</v>
      </c>
      <c r="V26" s="45"/>
      <c r="W26" s="45"/>
    </row>
    <row r="27" spans="1:23" ht="12.9" customHeight="1">
      <c r="A27" s="46"/>
      <c r="B27" s="47"/>
      <c r="C27" s="23"/>
      <c r="D27" s="92"/>
      <c r="E27" s="93"/>
      <c r="F27" s="94"/>
      <c r="G27" s="95"/>
      <c r="H27" s="99"/>
      <c r="I27" s="100"/>
      <c r="J27" s="98"/>
      <c r="K27" s="93"/>
      <c r="L27" s="94"/>
      <c r="M27" s="95"/>
      <c r="N27" s="99"/>
      <c r="O27" s="101"/>
      <c r="P27" s="98"/>
      <c r="Q27" s="93"/>
      <c r="R27" s="94"/>
      <c r="S27" s="95"/>
      <c r="V27" s="45"/>
      <c r="W27" s="45"/>
    </row>
    <row r="28" spans="1:23" ht="12.9" customHeight="1">
      <c r="A28" s="80" t="s">
        <v>32</v>
      </c>
      <c r="B28" s="81">
        <f>SUM(B29:B41)</f>
        <v>32145</v>
      </c>
      <c r="C28" s="82">
        <f>SUM(C29:C41)</f>
        <v>37714</v>
      </c>
      <c r="D28" s="83">
        <f t="shared" ref="D28:D41" si="9">B28-C28</f>
        <v>-5569</v>
      </c>
      <c r="E28" s="84">
        <f t="shared" ref="E28:E41" si="10">IF(C28=0,"-",(B28-C28)/C28)</f>
        <v>-0.14766399745452616</v>
      </c>
      <c r="F28" s="85">
        <f>B28/B$7</f>
        <v>0.35692871419053962</v>
      </c>
      <c r="G28" s="86">
        <f>C28/C$7</f>
        <v>0.3549452721334927</v>
      </c>
      <c r="H28" s="87">
        <f>SUM(H29:H41)</f>
        <v>162736</v>
      </c>
      <c r="I28" s="88">
        <f>SUM(I29:I41)</f>
        <v>161228</v>
      </c>
      <c r="J28" s="89">
        <f t="shared" ref="J28:J41" si="11">H28-I28</f>
        <v>1508</v>
      </c>
      <c r="K28" s="84">
        <f t="shared" ref="K28:K41" si="12">IF(I28=0,"-",(H28-I28)/I28)</f>
        <v>9.3532140819212548E-3</v>
      </c>
      <c r="L28" s="85">
        <f>H28/H$7</f>
        <v>0.34953241319466816</v>
      </c>
      <c r="M28" s="86">
        <f>I28/I$7</f>
        <v>0.34316022927295442</v>
      </c>
      <c r="N28" s="87">
        <f>SUM(N29:N41)</f>
        <v>412098.06493577384</v>
      </c>
      <c r="O28" s="102">
        <f>SUM(O29:O41)</f>
        <v>413719.66433702543</v>
      </c>
      <c r="P28" s="89">
        <f t="shared" ref="P28:P41" si="13">N28-O28</f>
        <v>-1621.5994012515876</v>
      </c>
      <c r="Q28" s="84">
        <f t="shared" ref="Q28:Q41" si="14">IF(O28=0,"-",(N28-O28)/O28)</f>
        <v>-3.9195608549333922E-3</v>
      </c>
      <c r="R28" s="85">
        <f>N28/N$7</f>
        <v>0.31035946963313871</v>
      </c>
      <c r="S28" s="86">
        <f>O28/O$7</f>
        <v>0.30632475031236006</v>
      </c>
      <c r="V28" s="45"/>
      <c r="W28" s="45"/>
    </row>
    <row r="29" spans="1:23" ht="12.9" customHeight="1">
      <c r="A29" s="46" t="s">
        <v>33</v>
      </c>
      <c r="B29" s="47">
        <f>'CODE OCTUBRE-2016 '!C23</f>
        <v>414</v>
      </c>
      <c r="C29" s="23">
        <f>'[2]CODE '!C23</f>
        <v>795</v>
      </c>
      <c r="D29" s="92">
        <f t="shared" si="9"/>
        <v>-381</v>
      </c>
      <c r="E29" s="93">
        <f t="shared" si="10"/>
        <v>-0.47924528301886793</v>
      </c>
      <c r="F29" s="94">
        <f t="shared" ref="F29:G41" si="15">B29/B$28</f>
        <v>1.2879141390573962E-2</v>
      </c>
      <c r="G29" s="95">
        <f t="shared" si="15"/>
        <v>2.1079705149281435E-2</v>
      </c>
      <c r="H29" s="96">
        <f>'[3]SEPTEMBER-16'!H29+B29</f>
        <v>2190</v>
      </c>
      <c r="I29" s="97">
        <f>'[3]SEPTEMBER-16'!I29+C29</f>
        <v>2886</v>
      </c>
      <c r="J29" s="98">
        <f t="shared" si="11"/>
        <v>-696</v>
      </c>
      <c r="K29" s="93">
        <f t="shared" si="12"/>
        <v>-0.24116424116424118</v>
      </c>
      <c r="L29" s="94">
        <f t="shared" ref="L29:M41" si="16">H29/H$28</f>
        <v>1.3457378822141382E-2</v>
      </c>
      <c r="M29" s="95">
        <f t="shared" si="16"/>
        <v>1.7900116605056193E-2</v>
      </c>
      <c r="N29" s="99">
        <f>'[3]SEPTEMBER-16'!N29+B29</f>
        <v>6367.1163866195939</v>
      </c>
      <c r="O29" s="100">
        <f>'[3]SEPTEMBER-16'!O29+C29</f>
        <v>7438.8483688639453</v>
      </c>
      <c r="P29" s="98">
        <f t="shared" si="13"/>
        <v>-1071.7319822443515</v>
      </c>
      <c r="Q29" s="93">
        <f t="shared" si="14"/>
        <v>-0.14407229843939209</v>
      </c>
      <c r="R29" s="94">
        <f t="shared" ref="R29:S41" si="17">N29/N$28</f>
        <v>1.5450488435590978E-2</v>
      </c>
      <c r="S29" s="95">
        <f t="shared" si="17"/>
        <v>1.7980408015617285E-2</v>
      </c>
      <c r="V29" s="45"/>
      <c r="W29" s="45"/>
    </row>
    <row r="30" spans="1:23" ht="12.9" customHeight="1">
      <c r="A30" s="46" t="s">
        <v>34</v>
      </c>
      <c r="B30" s="47">
        <f>'CODE OCTUBRE-2016 '!C24</f>
        <v>150</v>
      </c>
      <c r="C30" s="23">
        <f>'[2]CODE '!C24</f>
        <v>277</v>
      </c>
      <c r="D30" s="92">
        <f t="shared" si="9"/>
        <v>-127</v>
      </c>
      <c r="E30" s="93">
        <f t="shared" si="10"/>
        <v>-0.4584837545126354</v>
      </c>
      <c r="F30" s="94">
        <f t="shared" si="15"/>
        <v>4.6663555762949133E-3</v>
      </c>
      <c r="G30" s="95">
        <f t="shared" si="15"/>
        <v>7.3447526117622107E-3</v>
      </c>
      <c r="H30" s="96">
        <f>'[3]SEPTEMBER-16'!H30+B30</f>
        <v>913</v>
      </c>
      <c r="I30" s="97">
        <f>'[3]SEPTEMBER-16'!I30+C30</f>
        <v>1439</v>
      </c>
      <c r="J30" s="98">
        <f t="shared" si="11"/>
        <v>-526</v>
      </c>
      <c r="K30" s="93">
        <f t="shared" si="12"/>
        <v>-0.36553161917998611</v>
      </c>
      <c r="L30" s="94">
        <f t="shared" si="16"/>
        <v>5.6103136368105396E-3</v>
      </c>
      <c r="M30" s="95">
        <f t="shared" si="16"/>
        <v>8.9252487161039021E-3</v>
      </c>
      <c r="N30" s="99">
        <f>'[3]SEPTEMBER-16'!N30+B30</f>
        <v>4304.8768593993682</v>
      </c>
      <c r="O30" s="100">
        <f>'[3]SEPTEMBER-16'!O30+C30</f>
        <v>3796.5691256522941</v>
      </c>
      <c r="P30" s="98">
        <f t="shared" si="13"/>
        <v>508.30773374707405</v>
      </c>
      <c r="Q30" s="93">
        <f t="shared" si="14"/>
        <v>0.13388607369548183</v>
      </c>
      <c r="R30" s="94">
        <f t="shared" si="17"/>
        <v>1.0446243808667944E-2</v>
      </c>
      <c r="S30" s="95">
        <f t="shared" si="17"/>
        <v>9.1766707094674688E-3</v>
      </c>
      <c r="V30" s="45"/>
      <c r="W30" s="45"/>
    </row>
    <row r="31" spans="1:23" ht="12.9" customHeight="1">
      <c r="A31" s="46" t="s">
        <v>35</v>
      </c>
      <c r="B31" s="47">
        <f>'CODE OCTUBRE-2016 '!C25</f>
        <v>18016</v>
      </c>
      <c r="C31" s="23">
        <f>'[2]CODE '!C25</f>
        <v>20246</v>
      </c>
      <c r="D31" s="92">
        <f t="shared" si="9"/>
        <v>-2230</v>
      </c>
      <c r="E31" s="93">
        <f t="shared" si="10"/>
        <v>-0.1101452138694063</v>
      </c>
      <c r="F31" s="94">
        <f t="shared" si="15"/>
        <v>0.5604604137501944</v>
      </c>
      <c r="G31" s="95">
        <f t="shared" si="15"/>
        <v>0.53682982446836713</v>
      </c>
      <c r="H31" s="96">
        <f>'[3]SEPTEMBER-16'!H31+B31</f>
        <v>88194</v>
      </c>
      <c r="I31" s="97">
        <f>'[3]SEPTEMBER-16'!I31+C31</f>
        <v>85097</v>
      </c>
      <c r="J31" s="98">
        <f t="shared" si="11"/>
        <v>3097</v>
      </c>
      <c r="K31" s="93">
        <f t="shared" si="12"/>
        <v>3.6393762412305956E-2</v>
      </c>
      <c r="L31" s="94">
        <f t="shared" si="16"/>
        <v>0.54194523645659232</v>
      </c>
      <c r="M31" s="95">
        <f t="shared" si="16"/>
        <v>0.52780534398491574</v>
      </c>
      <c r="N31" s="99">
        <f>'[3]SEPTEMBER-16'!N31+B31</f>
        <v>211506.27838622947</v>
      </c>
      <c r="O31" s="100">
        <f>'[3]SEPTEMBER-16'!O31+C31</f>
        <v>211926.58936710237</v>
      </c>
      <c r="P31" s="98">
        <f t="shared" si="13"/>
        <v>-420.31098087289138</v>
      </c>
      <c r="Q31" s="93">
        <f t="shared" si="14"/>
        <v>-1.9832857317626271E-3</v>
      </c>
      <c r="R31" s="94">
        <f t="shared" si="17"/>
        <v>0.51324259049649523</v>
      </c>
      <c r="S31" s="95">
        <f t="shared" si="17"/>
        <v>0.51224683677221139</v>
      </c>
      <c r="V31" s="45"/>
      <c r="W31" s="45"/>
    </row>
    <row r="32" spans="1:23" ht="12.9" customHeight="1">
      <c r="A32" s="46" t="s">
        <v>36</v>
      </c>
      <c r="B32" s="47">
        <f>'CODE OCTUBRE-2016 '!C26</f>
        <v>4218</v>
      </c>
      <c r="C32" s="23">
        <f>'[2]CODE '!C26</f>
        <v>4775</v>
      </c>
      <c r="D32" s="92">
        <f t="shared" si="9"/>
        <v>-557</v>
      </c>
      <c r="E32" s="93">
        <f t="shared" si="10"/>
        <v>-0.11664921465968586</v>
      </c>
      <c r="F32" s="94">
        <f t="shared" si="15"/>
        <v>0.13121791880541298</v>
      </c>
      <c r="G32" s="95">
        <f t="shared" si="15"/>
        <v>0.12661080765763377</v>
      </c>
      <c r="H32" s="96">
        <f>'[3]SEPTEMBER-16'!H32+B32</f>
        <v>19366</v>
      </c>
      <c r="I32" s="97">
        <f>'[3]SEPTEMBER-16'!I32+C32</f>
        <v>19698</v>
      </c>
      <c r="J32" s="98">
        <f t="shared" si="11"/>
        <v>-332</v>
      </c>
      <c r="K32" s="93">
        <f t="shared" si="12"/>
        <v>-1.6854502995227942E-2</v>
      </c>
      <c r="L32" s="94">
        <f t="shared" si="16"/>
        <v>0.11900255628748402</v>
      </c>
      <c r="M32" s="95">
        <f t="shared" si="16"/>
        <v>0.12217480834594488</v>
      </c>
      <c r="N32" s="99">
        <f>'[3]SEPTEMBER-16'!N32+B32</f>
        <v>49036.066385171529</v>
      </c>
      <c r="O32" s="100">
        <f>'[3]SEPTEMBER-16'!O32+C32</f>
        <v>50364.480937247165</v>
      </c>
      <c r="P32" s="98">
        <f t="shared" si="13"/>
        <v>-1328.4145520756356</v>
      </c>
      <c r="Q32" s="93">
        <f t="shared" si="14"/>
        <v>-2.6376019912342702E-2</v>
      </c>
      <c r="R32" s="94">
        <f t="shared" si="17"/>
        <v>0.1189912561050581</v>
      </c>
      <c r="S32" s="95">
        <f t="shared" si="17"/>
        <v>0.12173576766759416</v>
      </c>
      <c r="V32" s="45"/>
      <c r="W32" s="45"/>
    </row>
    <row r="33" spans="1:23" ht="12.9" customHeight="1">
      <c r="A33" s="46" t="s">
        <v>37</v>
      </c>
      <c r="B33" s="47">
        <f>'CODE OCTUBRE-2016 '!C27</f>
        <v>399</v>
      </c>
      <c r="C33" s="23">
        <f>'[2]CODE '!C27</f>
        <v>508</v>
      </c>
      <c r="D33" s="92">
        <f t="shared" si="9"/>
        <v>-109</v>
      </c>
      <c r="E33" s="93">
        <f t="shared" si="10"/>
        <v>-0.21456692913385828</v>
      </c>
      <c r="F33" s="94">
        <f t="shared" si="15"/>
        <v>1.2412505832944471E-2</v>
      </c>
      <c r="G33" s="95">
        <f t="shared" si="15"/>
        <v>1.3469799013628891E-2</v>
      </c>
      <c r="H33" s="96">
        <f>'[3]SEPTEMBER-16'!H33+B33</f>
        <v>1853</v>
      </c>
      <c r="I33" s="97">
        <f>'[3]SEPTEMBER-16'!I33+C33</f>
        <v>2448</v>
      </c>
      <c r="J33" s="98">
        <f t="shared" si="11"/>
        <v>-595</v>
      </c>
      <c r="K33" s="93">
        <f t="shared" si="12"/>
        <v>-0.24305555555555555</v>
      </c>
      <c r="L33" s="94">
        <f t="shared" si="16"/>
        <v>1.1386540163209124E-2</v>
      </c>
      <c r="M33" s="95">
        <f t="shared" si="16"/>
        <v>1.5183466891606916E-2</v>
      </c>
      <c r="N33" s="99">
        <f>'[3]SEPTEMBER-16'!N33+B33</f>
        <v>5333.8305301366199</v>
      </c>
      <c r="O33" s="100">
        <f>'[3]SEPTEMBER-16'!O33+C33</f>
        <v>5855.9972136504384</v>
      </c>
      <c r="P33" s="98">
        <f t="shared" si="13"/>
        <v>-522.1666835138185</v>
      </c>
      <c r="Q33" s="93">
        <f t="shared" si="14"/>
        <v>-8.9167850404135829E-2</v>
      </c>
      <c r="R33" s="94">
        <f t="shared" si="17"/>
        <v>1.2943109866259397E-2</v>
      </c>
      <c r="S33" s="95">
        <f t="shared" si="17"/>
        <v>1.415450537753509E-2</v>
      </c>
      <c r="V33" s="45"/>
      <c r="W33" s="45"/>
    </row>
    <row r="34" spans="1:23" ht="12.9" customHeight="1">
      <c r="A34" s="46" t="s">
        <v>38</v>
      </c>
      <c r="B34" s="47">
        <f>'CODE OCTUBRE-2016 '!C28</f>
        <v>421</v>
      </c>
      <c r="C34" s="23">
        <f>'[2]CODE '!C28</f>
        <v>516</v>
      </c>
      <c r="D34" s="92">
        <f t="shared" si="9"/>
        <v>-95</v>
      </c>
      <c r="E34" s="93">
        <f t="shared" si="10"/>
        <v>-0.18410852713178294</v>
      </c>
      <c r="F34" s="94">
        <f t="shared" si="15"/>
        <v>1.3096904650801058E-2</v>
      </c>
      <c r="G34" s="95">
        <f t="shared" si="15"/>
        <v>1.3681921832741157E-2</v>
      </c>
      <c r="H34" s="96">
        <f>'[3]SEPTEMBER-16'!H34+B34</f>
        <v>2768</v>
      </c>
      <c r="I34" s="97">
        <f>'[3]SEPTEMBER-16'!I34+C34</f>
        <v>2508</v>
      </c>
      <c r="J34" s="98">
        <f t="shared" si="11"/>
        <v>260</v>
      </c>
      <c r="K34" s="93">
        <f t="shared" si="12"/>
        <v>0.10366826156299841</v>
      </c>
      <c r="L34" s="94">
        <f t="shared" si="16"/>
        <v>1.7009143643692853E-2</v>
      </c>
      <c r="M34" s="95">
        <f t="shared" si="16"/>
        <v>1.5555610687969831E-2</v>
      </c>
      <c r="N34" s="99">
        <f>'[3]SEPTEMBER-16'!N34+B34</f>
        <v>6647.9667717505754</v>
      </c>
      <c r="O34" s="100">
        <f>'[3]SEPTEMBER-16'!O34+C34</f>
        <v>6073.7734530774724</v>
      </c>
      <c r="P34" s="98">
        <f t="shared" si="13"/>
        <v>574.19331867310302</v>
      </c>
      <c r="Q34" s="93">
        <f t="shared" si="14"/>
        <v>9.4536505700944365E-2</v>
      </c>
      <c r="R34" s="94">
        <f t="shared" si="17"/>
        <v>1.6132001912667733E-2</v>
      </c>
      <c r="S34" s="95">
        <f t="shared" si="17"/>
        <v>1.4680891378007207E-2</v>
      </c>
      <c r="V34" s="45"/>
      <c r="W34" s="45"/>
    </row>
    <row r="35" spans="1:23" ht="12.9" customHeight="1">
      <c r="A35" s="46" t="s">
        <v>39</v>
      </c>
      <c r="B35" s="47">
        <f>'CODE OCTUBRE-2016 '!C29</f>
        <v>188</v>
      </c>
      <c r="C35" s="23">
        <f>'[2]CODE '!C29</f>
        <v>253</v>
      </c>
      <c r="D35" s="92">
        <f t="shared" si="9"/>
        <v>-65</v>
      </c>
      <c r="E35" s="93">
        <f t="shared" si="10"/>
        <v>-0.25691699604743085</v>
      </c>
      <c r="F35" s="94">
        <f t="shared" si="15"/>
        <v>5.8484989889562916E-3</v>
      </c>
      <c r="G35" s="95">
        <f t="shared" si="15"/>
        <v>6.7083841544254121E-3</v>
      </c>
      <c r="H35" s="96">
        <f>'[3]SEPTEMBER-16'!H35+B35</f>
        <v>1057</v>
      </c>
      <c r="I35" s="97">
        <f>'[3]SEPTEMBER-16'!I35+C35</f>
        <v>899</v>
      </c>
      <c r="J35" s="98">
        <f t="shared" si="11"/>
        <v>158</v>
      </c>
      <c r="K35" s="93">
        <f t="shared" si="12"/>
        <v>0.1757508342602892</v>
      </c>
      <c r="L35" s="94">
        <f t="shared" si="16"/>
        <v>6.4951823812801103E-3</v>
      </c>
      <c r="M35" s="95">
        <f t="shared" si="16"/>
        <v>5.5759545488376708E-3</v>
      </c>
      <c r="N35" s="99">
        <f>'[3]SEPTEMBER-16'!N35+B35</f>
        <v>3446.8009505296086</v>
      </c>
      <c r="O35" s="100">
        <f>'[3]SEPTEMBER-16'!O35+C35</f>
        <v>2739.9767900998386</v>
      </c>
      <c r="P35" s="98">
        <f t="shared" si="13"/>
        <v>706.82416042977002</v>
      </c>
      <c r="Q35" s="93">
        <f t="shared" si="14"/>
        <v>0.25796720723463318</v>
      </c>
      <c r="R35" s="94">
        <f t="shared" si="17"/>
        <v>8.364030903825764E-3</v>
      </c>
      <c r="S35" s="95">
        <f t="shared" si="17"/>
        <v>6.6227859739047632E-3</v>
      </c>
      <c r="V35" s="45"/>
      <c r="W35" s="45"/>
    </row>
    <row r="36" spans="1:23" ht="12.9" customHeight="1">
      <c r="A36" s="46" t="s">
        <v>40</v>
      </c>
      <c r="B36" s="47">
        <f>'CODE OCTUBRE-2016 '!C30</f>
        <v>159</v>
      </c>
      <c r="C36" s="23">
        <f>'[2]CODE '!C30</f>
        <v>235</v>
      </c>
      <c r="D36" s="92">
        <f t="shared" si="9"/>
        <v>-76</v>
      </c>
      <c r="E36" s="93">
        <f t="shared" si="10"/>
        <v>-0.32340425531914896</v>
      </c>
      <c r="F36" s="94">
        <f t="shared" si="15"/>
        <v>4.9463369108726082E-3</v>
      </c>
      <c r="G36" s="95">
        <f t="shared" si="15"/>
        <v>6.231107811422814E-3</v>
      </c>
      <c r="H36" s="96">
        <f>'[3]SEPTEMBER-16'!H36+B36</f>
        <v>914</v>
      </c>
      <c r="I36" s="97">
        <f>'[3]SEPTEMBER-16'!I36+C36</f>
        <v>1081</v>
      </c>
      <c r="J36" s="98">
        <f t="shared" si="11"/>
        <v>-167</v>
      </c>
      <c r="K36" s="93">
        <f t="shared" si="12"/>
        <v>-0.15448658649398705</v>
      </c>
      <c r="L36" s="94">
        <f t="shared" si="16"/>
        <v>5.6164585586471341E-3</v>
      </c>
      <c r="M36" s="95">
        <f t="shared" si="16"/>
        <v>6.7047907311385121E-3</v>
      </c>
      <c r="N36" s="99">
        <f>'[3]SEPTEMBER-16'!N36+B36</f>
        <v>4704.3333653323616</v>
      </c>
      <c r="O36" s="100">
        <f>'[3]SEPTEMBER-16'!O36+C36</f>
        <v>3916.0200918248465</v>
      </c>
      <c r="P36" s="98">
        <f t="shared" si="13"/>
        <v>788.31327350751508</v>
      </c>
      <c r="Q36" s="93">
        <f t="shared" si="14"/>
        <v>0.20130470605940248</v>
      </c>
      <c r="R36" s="94">
        <f t="shared" si="17"/>
        <v>1.1415567714605841E-2</v>
      </c>
      <c r="S36" s="95">
        <f t="shared" si="17"/>
        <v>9.4653951199060431E-3</v>
      </c>
      <c r="V36" s="45"/>
      <c r="W36" s="45"/>
    </row>
    <row r="37" spans="1:23" ht="12.9" customHeight="1">
      <c r="A37" s="46" t="s">
        <v>41</v>
      </c>
      <c r="B37" s="47">
        <f>'CODE OCTUBRE-2016 '!C31</f>
        <v>1861</v>
      </c>
      <c r="C37" s="23">
        <f>'[2]CODE '!C31</f>
        <v>2129</v>
      </c>
      <c r="D37" s="92">
        <f t="shared" si="9"/>
        <v>-268</v>
      </c>
      <c r="E37" s="93">
        <f t="shared" si="10"/>
        <v>-0.12588069516204792</v>
      </c>
      <c r="F37" s="94">
        <f t="shared" si="15"/>
        <v>5.7893918183232231E-2</v>
      </c>
      <c r="G37" s="95">
        <f t="shared" si="15"/>
        <v>5.645118523625179E-2</v>
      </c>
      <c r="H37" s="96">
        <f>'[3]SEPTEMBER-16'!H37+B37</f>
        <v>8140</v>
      </c>
      <c r="I37" s="97">
        <f>'[3]SEPTEMBER-16'!I37+C37</f>
        <v>8234</v>
      </c>
      <c r="J37" s="98">
        <f t="shared" si="11"/>
        <v>-94</v>
      </c>
      <c r="K37" s="93">
        <f t="shared" si="12"/>
        <v>-1.1416079669662375E-2</v>
      </c>
      <c r="L37" s="94">
        <f t="shared" si="16"/>
        <v>5.0019663749877104E-2</v>
      </c>
      <c r="M37" s="95">
        <f t="shared" si="16"/>
        <v>5.1070533654203984E-2</v>
      </c>
      <c r="N37" s="99">
        <f>'[3]SEPTEMBER-16'!N37+B37</f>
        <v>23431.601056324718</v>
      </c>
      <c r="O37" s="100">
        <f>'[3]SEPTEMBER-16'!O37+C37</f>
        <v>22560.984113347939</v>
      </c>
      <c r="P37" s="98">
        <f t="shared" si="13"/>
        <v>870.61694297677968</v>
      </c>
      <c r="Q37" s="93">
        <f t="shared" si="14"/>
        <v>3.8589493197758583E-2</v>
      </c>
      <c r="R37" s="94">
        <f t="shared" si="17"/>
        <v>5.6859284354991019E-2</v>
      </c>
      <c r="S37" s="95">
        <f t="shared" si="17"/>
        <v>5.453205650618833E-2</v>
      </c>
      <c r="V37" s="45"/>
      <c r="W37" s="45"/>
    </row>
    <row r="38" spans="1:23" ht="12.9" customHeight="1">
      <c r="A38" s="46" t="s">
        <v>42</v>
      </c>
      <c r="B38" s="47">
        <f>'CODE OCTUBRE-2016 '!C32</f>
        <v>281</v>
      </c>
      <c r="C38" s="23">
        <f>'[2]CODE '!C32</f>
        <v>339</v>
      </c>
      <c r="D38" s="92">
        <f t="shared" si="9"/>
        <v>-58</v>
      </c>
      <c r="E38" s="93">
        <f t="shared" si="10"/>
        <v>-0.17109144542772861</v>
      </c>
      <c r="F38" s="94">
        <f t="shared" si="15"/>
        <v>8.741639446259138E-3</v>
      </c>
      <c r="G38" s="95">
        <f t="shared" si="15"/>
        <v>8.9887044598822713E-3</v>
      </c>
      <c r="H38" s="96">
        <f>'[3]SEPTEMBER-16'!H38+B38</f>
        <v>2605</v>
      </c>
      <c r="I38" s="97">
        <f>'[3]SEPTEMBER-16'!I38+C38</f>
        <v>1696</v>
      </c>
      <c r="J38" s="98">
        <f t="shared" si="11"/>
        <v>909</v>
      </c>
      <c r="K38" s="93">
        <f t="shared" si="12"/>
        <v>0.53596698113207553</v>
      </c>
      <c r="L38" s="94">
        <f t="shared" si="16"/>
        <v>1.600752138432799E-2</v>
      </c>
      <c r="M38" s="95">
        <f t="shared" si="16"/>
        <v>1.0519264643858387E-2</v>
      </c>
      <c r="N38" s="99">
        <f>'[3]SEPTEMBER-16'!N38+B38</f>
        <v>5932.5128059741946</v>
      </c>
      <c r="O38" s="100">
        <f>'[3]SEPTEMBER-16'!O38+C38</f>
        <v>5258.401431102995</v>
      </c>
      <c r="P38" s="98">
        <f t="shared" si="13"/>
        <v>674.11137487119959</v>
      </c>
      <c r="Q38" s="93">
        <f t="shared" si="14"/>
        <v>0.12819701647042167</v>
      </c>
      <c r="R38" s="94">
        <f t="shared" si="17"/>
        <v>1.4395876396310637E-2</v>
      </c>
      <c r="S38" s="95">
        <f t="shared" si="17"/>
        <v>1.2710059212509129E-2</v>
      </c>
      <c r="V38" s="45"/>
      <c r="W38" s="45"/>
    </row>
    <row r="39" spans="1:23" ht="12.9" customHeight="1">
      <c r="A39" s="46" t="s">
        <v>43</v>
      </c>
      <c r="B39" s="47">
        <f>'CODE OCTUBRE-2016 '!C33</f>
        <v>654</v>
      </c>
      <c r="C39" s="23">
        <f>'[2]CODE '!C33</f>
        <v>648</v>
      </c>
      <c r="D39" s="92">
        <f t="shared" si="9"/>
        <v>6</v>
      </c>
      <c r="E39" s="93">
        <f t="shared" si="10"/>
        <v>9.2592592592592587E-3</v>
      </c>
      <c r="F39" s="94">
        <f t="shared" si="15"/>
        <v>2.0345310312645824E-2</v>
      </c>
      <c r="G39" s="95">
        <f t="shared" si="15"/>
        <v>1.7181948348093546E-2</v>
      </c>
      <c r="H39" s="96">
        <f>'[3]SEPTEMBER-16'!H39+B39</f>
        <v>3016</v>
      </c>
      <c r="I39" s="97">
        <f>'[3]SEPTEMBER-16'!I39+C39</f>
        <v>2586</v>
      </c>
      <c r="J39" s="98">
        <f t="shared" si="11"/>
        <v>430</v>
      </c>
      <c r="K39" s="93">
        <f t="shared" si="12"/>
        <v>0.16627996906419179</v>
      </c>
      <c r="L39" s="94">
        <f t="shared" si="16"/>
        <v>1.8533084259168223E-2</v>
      </c>
      <c r="M39" s="95">
        <f t="shared" si="16"/>
        <v>1.6039397623241622E-2</v>
      </c>
      <c r="N39" s="99">
        <f>'[3]SEPTEMBER-16'!N39+B39</f>
        <v>7792.4631982338606</v>
      </c>
      <c r="O39" s="100">
        <f>'[3]SEPTEMBER-16'!O39+C39</f>
        <v>7251.9743787538964</v>
      </c>
      <c r="P39" s="98">
        <f t="shared" si="13"/>
        <v>540.48881947996415</v>
      </c>
      <c r="Q39" s="93">
        <f t="shared" si="14"/>
        <v>7.452988541485113E-2</v>
      </c>
      <c r="R39" s="94">
        <f t="shared" si="17"/>
        <v>1.8909244816396623E-2</v>
      </c>
      <c r="S39" s="95">
        <f t="shared" si="17"/>
        <v>1.7528715707470634E-2</v>
      </c>
      <c r="V39" s="45"/>
      <c r="W39" s="45"/>
    </row>
    <row r="40" spans="1:23" ht="12.9" customHeight="1">
      <c r="A40" s="46" t="s">
        <v>44</v>
      </c>
      <c r="B40" s="47">
        <f>'CODE OCTUBRE-2016 '!C34</f>
        <v>728</v>
      </c>
      <c r="C40" s="23">
        <f>'[2]CODE '!C34</f>
        <v>967</v>
      </c>
      <c r="D40" s="92">
        <f t="shared" si="9"/>
        <v>-239</v>
      </c>
      <c r="E40" s="93">
        <f t="shared" si="10"/>
        <v>-0.24715615305067218</v>
      </c>
      <c r="F40" s="94">
        <f t="shared" si="15"/>
        <v>2.2647379063617981E-2</v>
      </c>
      <c r="G40" s="95">
        <f t="shared" si="15"/>
        <v>2.5640345760195152E-2</v>
      </c>
      <c r="H40" s="96">
        <f>'[3]SEPTEMBER-16'!H40+B40</f>
        <v>3718</v>
      </c>
      <c r="I40" s="97">
        <f>'[3]SEPTEMBER-16'!I40+C40</f>
        <v>3807</v>
      </c>
      <c r="J40" s="98">
        <f t="shared" si="11"/>
        <v>-89</v>
      </c>
      <c r="K40" s="93">
        <f t="shared" si="12"/>
        <v>-2.3377987916995011E-2</v>
      </c>
      <c r="L40" s="94">
        <f t="shared" si="16"/>
        <v>2.2846819388457378E-2</v>
      </c>
      <c r="M40" s="95">
        <f t="shared" si="16"/>
        <v>2.3612523879226934E-2</v>
      </c>
      <c r="N40" s="99">
        <f>'[3]SEPTEMBER-16'!N40+B40</f>
        <v>11910.687492689442</v>
      </c>
      <c r="O40" s="100">
        <f>'[3]SEPTEMBER-16'!O40+C40</f>
        <v>11508.68866593331</v>
      </c>
      <c r="P40" s="98">
        <f t="shared" si="13"/>
        <v>401.99882675613117</v>
      </c>
      <c r="Q40" s="93">
        <f t="shared" si="14"/>
        <v>3.4930028817799337E-2</v>
      </c>
      <c r="R40" s="94">
        <f t="shared" si="17"/>
        <v>2.8902556226624704E-2</v>
      </c>
      <c r="S40" s="95">
        <f t="shared" si="17"/>
        <v>2.7817601284134446E-2</v>
      </c>
      <c r="V40" s="45"/>
      <c r="W40" s="45"/>
    </row>
    <row r="41" spans="1:23" ht="12.9" customHeight="1">
      <c r="A41" s="46" t="s">
        <v>45</v>
      </c>
      <c r="B41" s="47">
        <f>'CODE OCTUBRE-2016 '!C35</f>
        <v>4656</v>
      </c>
      <c r="C41" s="23">
        <f>'[2]CODE '!C35</f>
        <v>6026</v>
      </c>
      <c r="D41" s="92">
        <f t="shared" si="9"/>
        <v>-1370</v>
      </c>
      <c r="E41" s="93">
        <f t="shared" si="10"/>
        <v>-0.22734815798207766</v>
      </c>
      <c r="F41" s="94">
        <f t="shared" si="15"/>
        <v>0.14484367708819412</v>
      </c>
      <c r="G41" s="95">
        <f t="shared" si="15"/>
        <v>0.15978151349631436</v>
      </c>
      <c r="H41" s="96">
        <f>'[3]SEPTEMBER-16'!H41+B41</f>
        <v>28002</v>
      </c>
      <c r="I41" s="97">
        <f>'[3]SEPTEMBER-16'!I41+C41</f>
        <v>28849</v>
      </c>
      <c r="J41" s="98">
        <f t="shared" si="11"/>
        <v>-847</v>
      </c>
      <c r="K41" s="93">
        <f t="shared" si="12"/>
        <v>-2.9359769836042843E-2</v>
      </c>
      <c r="L41" s="94">
        <f t="shared" si="16"/>
        <v>0.17207010126831188</v>
      </c>
      <c r="M41" s="95">
        <f t="shared" si="16"/>
        <v>0.17893293968789539</v>
      </c>
      <c r="N41" s="99">
        <f>'[3]SEPTEMBER-16'!N41+B41</f>
        <v>71683.530747382421</v>
      </c>
      <c r="O41" s="100">
        <f>'[3]SEPTEMBER-16'!O41+C41</f>
        <v>75027.360400368852</v>
      </c>
      <c r="P41" s="98">
        <f t="shared" si="13"/>
        <v>-3343.829652986431</v>
      </c>
      <c r="Q41" s="93">
        <f t="shared" si="14"/>
        <v>-4.4568136678976009E-2</v>
      </c>
      <c r="R41" s="94">
        <f t="shared" si="17"/>
        <v>0.17394774896250584</v>
      </c>
      <c r="S41" s="95">
        <f t="shared" si="17"/>
        <v>0.18134830627545387</v>
      </c>
      <c r="V41" s="45"/>
      <c r="W41" s="45"/>
    </row>
    <row r="42" spans="1:23" ht="12.9" customHeight="1">
      <c r="A42" s="46"/>
      <c r="B42" s="47"/>
      <c r="C42" s="23"/>
      <c r="D42" s="92"/>
      <c r="E42" s="93"/>
      <c r="F42" s="94"/>
      <c r="G42" s="95"/>
      <c r="H42" s="99"/>
      <c r="I42" s="100"/>
      <c r="J42" s="98"/>
      <c r="K42" s="93"/>
      <c r="L42" s="94"/>
      <c r="M42" s="95"/>
      <c r="N42" s="99"/>
      <c r="O42" s="101"/>
      <c r="P42" s="98"/>
      <c r="Q42" s="93"/>
      <c r="R42" s="94"/>
      <c r="S42" s="95"/>
      <c r="V42" s="45"/>
      <c r="W42" s="45"/>
    </row>
    <row r="43" spans="1:23" ht="12.9" customHeight="1">
      <c r="A43" s="80" t="s">
        <v>46</v>
      </c>
      <c r="B43" s="81">
        <f>SUM(B44:B64)</f>
        <v>18264</v>
      </c>
      <c r="C43" s="82">
        <f>SUM(C44:C64)</f>
        <v>22217</v>
      </c>
      <c r="D43" s="83">
        <f t="shared" ref="D43:D64" si="18">B43-C43</f>
        <v>-3953</v>
      </c>
      <c r="E43" s="84">
        <f t="shared" ref="E43:E64" si="19">IF(C43=0,"-",(B43-C43)/C43)</f>
        <v>-0.17792681280100825</v>
      </c>
      <c r="F43" s="85">
        <f>B43/B$7</f>
        <v>0.2027981345769487</v>
      </c>
      <c r="G43" s="86">
        <f>C43/C$7</f>
        <v>0.20909527260406766</v>
      </c>
      <c r="H43" s="87">
        <f>SUM(H44:H64)</f>
        <v>95476</v>
      </c>
      <c r="I43" s="88">
        <f>SUM(I44:I64)</f>
        <v>98203</v>
      </c>
      <c r="J43" s="89">
        <f t="shared" ref="J43:J64" si="20">H43-I43</f>
        <v>-2727</v>
      </c>
      <c r="K43" s="84">
        <f t="shared" ref="K43:K64" si="21">IF(I43=0,"-",(H43-I43)/I43)</f>
        <v>-2.7769009093408552E-2</v>
      </c>
      <c r="L43" s="85">
        <f>H43/H$7</f>
        <v>0.20506806534616889</v>
      </c>
      <c r="M43" s="86">
        <f>I43/I$7</f>
        <v>0.20901682087039439</v>
      </c>
      <c r="N43" s="87">
        <f>SUM(N44:N64)</f>
        <v>295786.13143333473</v>
      </c>
      <c r="O43" s="102">
        <f>SUM(O44:O64)</f>
        <v>301645.78345882567</v>
      </c>
      <c r="P43" s="89">
        <f t="shared" ref="P43:P64" si="22">N43-O43</f>
        <v>-5859.652025490941</v>
      </c>
      <c r="Q43" s="84">
        <f t="shared" ref="Q43:Q64" si="23">IF(O43=0,"-",(N43-O43)/O43)</f>
        <v>-1.942560561696291E-2</v>
      </c>
      <c r="R43" s="85">
        <f>N43/N$7</f>
        <v>0.22276257689002935</v>
      </c>
      <c r="S43" s="86">
        <f>O43/O$7</f>
        <v>0.22334343098936815</v>
      </c>
      <c r="V43" s="45"/>
      <c r="W43" s="45"/>
    </row>
    <row r="44" spans="1:23" ht="12.9" customHeight="1">
      <c r="A44" s="46" t="s">
        <v>47</v>
      </c>
      <c r="B44" s="47">
        <f>'CODE OCTUBRE-2016 '!C36</f>
        <v>145</v>
      </c>
      <c r="C44" s="23">
        <f>'[2]CODE '!C36</f>
        <v>151</v>
      </c>
      <c r="D44" s="92">
        <f t="shared" si="18"/>
        <v>-6</v>
      </c>
      <c r="E44" s="93">
        <f t="shared" si="19"/>
        <v>-3.9735099337748346E-2</v>
      </c>
      <c r="F44" s="94">
        <f t="shared" ref="F44:G64" si="24">B44/B$43</f>
        <v>7.9391151992991675E-3</v>
      </c>
      <c r="G44" s="95">
        <f t="shared" si="24"/>
        <v>6.7965972003420803E-3</v>
      </c>
      <c r="H44" s="96">
        <f>'[3]SEPTEMBER-16'!H44+B44</f>
        <v>610</v>
      </c>
      <c r="I44" s="97">
        <f>'[3]SEPTEMBER-16'!I44+C44</f>
        <v>483</v>
      </c>
      <c r="J44" s="98">
        <f t="shared" si="20"/>
        <v>127</v>
      </c>
      <c r="K44" s="93">
        <f t="shared" si="21"/>
        <v>0.26293995859213248</v>
      </c>
      <c r="L44" s="94">
        <f t="shared" ref="L44:M64" si="25">H44/H$43</f>
        <v>6.3890401776362645E-3</v>
      </c>
      <c r="M44" s="95">
        <f t="shared" si="25"/>
        <v>4.9183833487775322E-3</v>
      </c>
      <c r="N44" s="99">
        <f>'[3]SEPTEMBER-16'!N44+B44</f>
        <v>1892.4917304289825</v>
      </c>
      <c r="O44" s="100">
        <f>'[3]SEPTEMBER-16'!O44+C44</f>
        <v>1607.7132215378006</v>
      </c>
      <c r="P44" s="98">
        <f t="shared" si="22"/>
        <v>284.7785088911819</v>
      </c>
      <c r="Q44" s="93">
        <f t="shared" si="23"/>
        <v>0.17713265343354409</v>
      </c>
      <c r="R44" s="94">
        <f t="shared" ref="R44:S64" si="26">N44/N$43</f>
        <v>6.3981760106812807E-3</v>
      </c>
      <c r="S44" s="95">
        <f t="shared" si="26"/>
        <v>5.3298050551310022E-3</v>
      </c>
      <c r="V44" s="45"/>
      <c r="W44" s="45"/>
    </row>
    <row r="45" spans="1:23" ht="12.9" customHeight="1">
      <c r="A45" s="46" t="s">
        <v>48</v>
      </c>
      <c r="B45" s="47">
        <f>'CODE OCTUBRE-2016 '!C37</f>
        <v>801</v>
      </c>
      <c r="C45" s="23">
        <f>'[2]CODE '!C37</f>
        <v>1121</v>
      </c>
      <c r="D45" s="92">
        <f t="shared" si="18"/>
        <v>-320</v>
      </c>
      <c r="E45" s="93">
        <f t="shared" si="19"/>
        <v>-0.28545941123996432</v>
      </c>
      <c r="F45" s="94">
        <f t="shared" si="24"/>
        <v>4.3856767411300922E-2</v>
      </c>
      <c r="G45" s="95">
        <f t="shared" si="24"/>
        <v>5.0456857361479951E-2</v>
      </c>
      <c r="H45" s="96">
        <f>'[3]SEPTEMBER-16'!H45+B45</f>
        <v>3996</v>
      </c>
      <c r="I45" s="97">
        <f>'[3]SEPTEMBER-16'!I45+C45</f>
        <v>3965</v>
      </c>
      <c r="J45" s="98">
        <f t="shared" si="20"/>
        <v>31</v>
      </c>
      <c r="K45" s="93">
        <f t="shared" si="21"/>
        <v>7.8184110970996226E-3</v>
      </c>
      <c r="L45" s="94">
        <f t="shared" si="25"/>
        <v>4.1853450081695921E-2</v>
      </c>
      <c r="M45" s="95">
        <f t="shared" si="25"/>
        <v>4.0375548608494648E-2</v>
      </c>
      <c r="N45" s="99">
        <f>'[3]SEPTEMBER-16'!N45+B45</f>
        <v>11752.872309328606</v>
      </c>
      <c r="O45" s="100">
        <f>'[3]SEPTEMBER-16'!O45+C45</f>
        <v>12074.986979181431</v>
      </c>
      <c r="P45" s="98">
        <f t="shared" si="22"/>
        <v>-322.11466985282459</v>
      </c>
      <c r="Q45" s="93">
        <f t="shared" si="23"/>
        <v>-2.6676191900511754E-2</v>
      </c>
      <c r="R45" s="94">
        <f t="shared" si="26"/>
        <v>3.9734358917965389E-2</v>
      </c>
      <c r="S45" s="95">
        <f t="shared" si="26"/>
        <v>4.0030352291762279E-2</v>
      </c>
      <c r="V45" s="45"/>
      <c r="W45" s="45"/>
    </row>
    <row r="46" spans="1:23" ht="12.9" customHeight="1">
      <c r="A46" s="46" t="s">
        <v>49</v>
      </c>
      <c r="B46" s="47">
        <f>'CODE OCTUBRE-2016 '!C38</f>
        <v>5190</v>
      </c>
      <c r="C46" s="23">
        <f>'[2]CODE '!C38</f>
        <v>6013</v>
      </c>
      <c r="D46" s="92">
        <f t="shared" si="18"/>
        <v>-823</v>
      </c>
      <c r="E46" s="93">
        <f t="shared" si="19"/>
        <v>-0.13687011475137204</v>
      </c>
      <c r="F46" s="94">
        <f t="shared" si="24"/>
        <v>0.28416557161629435</v>
      </c>
      <c r="G46" s="95">
        <f t="shared" si="24"/>
        <v>0.27064860242156907</v>
      </c>
      <c r="H46" s="96">
        <f>'[3]SEPTEMBER-16'!H46+B46</f>
        <v>27961</v>
      </c>
      <c r="I46" s="97">
        <f>'[3]SEPTEMBER-16'!I46+C46</f>
        <v>28716</v>
      </c>
      <c r="J46" s="98">
        <f t="shared" si="20"/>
        <v>-755</v>
      </c>
      <c r="K46" s="93">
        <f t="shared" si="21"/>
        <v>-2.6291962668895389E-2</v>
      </c>
      <c r="L46" s="94">
        <f t="shared" si="25"/>
        <v>0.29285893837194688</v>
      </c>
      <c r="M46" s="95">
        <f t="shared" si="25"/>
        <v>0.2924146920155189</v>
      </c>
      <c r="N46" s="99">
        <f>'[3]SEPTEMBER-16'!N46+B46</f>
        <v>74395.703103165375</v>
      </c>
      <c r="O46" s="100">
        <f>'[3]SEPTEMBER-16'!O46+C46</f>
        <v>78056.401843281172</v>
      </c>
      <c r="P46" s="98">
        <f t="shared" si="22"/>
        <v>-3660.6987401157967</v>
      </c>
      <c r="Q46" s="93">
        <f t="shared" si="23"/>
        <v>-4.6898123070874001E-2</v>
      </c>
      <c r="R46" s="94">
        <f t="shared" si="26"/>
        <v>0.25151856424997038</v>
      </c>
      <c r="S46" s="95">
        <f t="shared" si="26"/>
        <v>0.25876841687706131</v>
      </c>
      <c r="V46" s="45"/>
      <c r="W46" s="45"/>
    </row>
    <row r="47" spans="1:23" ht="12.9" customHeight="1">
      <c r="A47" s="46" t="s">
        <v>50</v>
      </c>
      <c r="B47" s="47">
        <f>'CODE OCTUBRE-2016 '!C39</f>
        <v>1097</v>
      </c>
      <c r="C47" s="23">
        <f>'[2]CODE '!C39</f>
        <v>1511</v>
      </c>
      <c r="D47" s="92">
        <f t="shared" si="18"/>
        <v>-414</v>
      </c>
      <c r="E47" s="93">
        <f t="shared" si="19"/>
        <v>-0.27399073461283918</v>
      </c>
      <c r="F47" s="94">
        <f t="shared" si="24"/>
        <v>6.0063512921594391E-2</v>
      </c>
      <c r="G47" s="95">
        <f t="shared" si="24"/>
        <v>6.8010982580906515E-2</v>
      </c>
      <c r="H47" s="96">
        <f>'[3]SEPTEMBER-16'!H47+B47</f>
        <v>4245</v>
      </c>
      <c r="I47" s="97">
        <f>'[3]SEPTEMBER-16'!I47+C47</f>
        <v>4482</v>
      </c>
      <c r="J47" s="98">
        <f t="shared" si="20"/>
        <v>-237</v>
      </c>
      <c r="K47" s="93">
        <f t="shared" si="21"/>
        <v>-5.2878179384203479E-2</v>
      </c>
      <c r="L47" s="94">
        <f t="shared" si="25"/>
        <v>4.4461435334534331E-2</v>
      </c>
      <c r="M47" s="95">
        <f t="shared" si="25"/>
        <v>4.5640153559463562E-2</v>
      </c>
      <c r="N47" s="99">
        <f>'[3]SEPTEMBER-16'!N47+B47</f>
        <v>15339.728158688689</v>
      </c>
      <c r="O47" s="100">
        <f>'[3]SEPTEMBER-16'!O47+C47</f>
        <v>15297.499020263398</v>
      </c>
      <c r="P47" s="98">
        <f t="shared" si="22"/>
        <v>42.229138425291239</v>
      </c>
      <c r="Q47" s="93">
        <f t="shared" si="23"/>
        <v>2.7605256499349082E-3</v>
      </c>
      <c r="R47" s="94">
        <f t="shared" si="26"/>
        <v>5.1860876926023182E-2</v>
      </c>
      <c r="S47" s="95">
        <f t="shared" si="26"/>
        <v>5.0713452198318201E-2</v>
      </c>
      <c r="V47" s="45"/>
      <c r="W47" s="45"/>
    </row>
    <row r="48" spans="1:23" ht="12.9" customHeight="1">
      <c r="A48" s="46" t="s">
        <v>51</v>
      </c>
      <c r="B48" s="47">
        <f>'CODE OCTUBRE-2016 '!C40</f>
        <v>93</v>
      </c>
      <c r="C48" s="23">
        <f>'[2]CODE '!C40</f>
        <v>93</v>
      </c>
      <c r="D48" s="92">
        <f t="shared" si="18"/>
        <v>0</v>
      </c>
      <c r="E48" s="93">
        <f t="shared" si="19"/>
        <v>0</v>
      </c>
      <c r="F48" s="94">
        <f t="shared" si="24"/>
        <v>5.0919842312746382E-3</v>
      </c>
      <c r="G48" s="95">
        <f t="shared" si="24"/>
        <v>4.1859837061709506E-3</v>
      </c>
      <c r="H48" s="96">
        <f>'[3]SEPTEMBER-16'!H48+B48</f>
        <v>511</v>
      </c>
      <c r="I48" s="97">
        <f>'[3]SEPTEMBER-16'!I48+C48</f>
        <v>418</v>
      </c>
      <c r="J48" s="98">
        <f t="shared" si="20"/>
        <v>93</v>
      </c>
      <c r="K48" s="93">
        <f t="shared" si="21"/>
        <v>0.22248803827751196</v>
      </c>
      <c r="L48" s="94">
        <f t="shared" si="25"/>
        <v>5.3521303783149688E-3</v>
      </c>
      <c r="M48" s="95">
        <f t="shared" si="25"/>
        <v>4.2564891092940135E-3</v>
      </c>
      <c r="N48" s="99">
        <f>'[3]SEPTEMBER-16'!N48+B48</f>
        <v>1142.7841215301287</v>
      </c>
      <c r="O48" s="100">
        <f>'[3]SEPTEMBER-16'!O48+C48</f>
        <v>1066.5301863549116</v>
      </c>
      <c r="P48" s="98">
        <f t="shared" si="22"/>
        <v>76.253935175217066</v>
      </c>
      <c r="Q48" s="93">
        <f t="shared" si="23"/>
        <v>7.1497212315978345E-2</v>
      </c>
      <c r="R48" s="94">
        <f t="shared" si="26"/>
        <v>3.8635486930789155E-3</v>
      </c>
      <c r="S48" s="95">
        <f t="shared" si="26"/>
        <v>3.5357039442936284E-3</v>
      </c>
      <c r="V48" s="45"/>
      <c r="W48" s="45"/>
    </row>
    <row r="49" spans="1:23" ht="12.9" customHeight="1">
      <c r="A49" s="46" t="s">
        <v>52</v>
      </c>
      <c r="B49" s="47">
        <f>'CODE OCTUBRE-2016 '!C41</f>
        <v>93</v>
      </c>
      <c r="C49" s="23">
        <f>'[2]CODE '!C41</f>
        <v>73</v>
      </c>
      <c r="D49" s="92">
        <f t="shared" si="18"/>
        <v>20</v>
      </c>
      <c r="E49" s="93">
        <f t="shared" si="19"/>
        <v>0.27397260273972601</v>
      </c>
      <c r="F49" s="94">
        <f t="shared" si="24"/>
        <v>5.0919842312746382E-3</v>
      </c>
      <c r="G49" s="95">
        <f t="shared" si="24"/>
        <v>3.2857721564567674E-3</v>
      </c>
      <c r="H49" s="96">
        <f>'[3]SEPTEMBER-16'!H49+B49</f>
        <v>347</v>
      </c>
      <c r="I49" s="97">
        <f>'[3]SEPTEMBER-16'!I49+C49</f>
        <v>320</v>
      </c>
      <c r="J49" s="98">
        <f t="shared" si="20"/>
        <v>27</v>
      </c>
      <c r="K49" s="93">
        <f t="shared" si="21"/>
        <v>8.4375000000000006E-2</v>
      </c>
      <c r="L49" s="94">
        <f t="shared" si="25"/>
        <v>3.6344212158029242E-3</v>
      </c>
      <c r="M49" s="95">
        <f t="shared" si="25"/>
        <v>3.2585562559188617E-3</v>
      </c>
      <c r="N49" s="99">
        <f>'[3]SEPTEMBER-16'!N49+B49</f>
        <v>2800.2481459513369</v>
      </c>
      <c r="O49" s="100">
        <f>'[3]SEPTEMBER-16'!O49+C49</f>
        <v>2770.2880432536813</v>
      </c>
      <c r="P49" s="98">
        <f t="shared" si="22"/>
        <v>29.960102697655657</v>
      </c>
      <c r="Q49" s="93">
        <f t="shared" si="23"/>
        <v>1.0814796956083944E-2</v>
      </c>
      <c r="R49" s="94">
        <f t="shared" si="26"/>
        <v>9.4671380716254659E-3</v>
      </c>
      <c r="S49" s="95">
        <f t="shared" si="26"/>
        <v>9.1839110478791845E-3</v>
      </c>
      <c r="V49" s="45"/>
      <c r="W49" s="45"/>
    </row>
    <row r="50" spans="1:23" ht="12.9" customHeight="1">
      <c r="A50" s="46" t="s">
        <v>53</v>
      </c>
      <c r="B50" s="47">
        <f>'CODE OCTUBRE-2016 '!C42</f>
        <v>4288</v>
      </c>
      <c r="C50" s="23">
        <f>'[2]CODE '!C42</f>
        <v>5685</v>
      </c>
      <c r="D50" s="92">
        <f t="shared" si="18"/>
        <v>-1397</v>
      </c>
      <c r="E50" s="93">
        <f t="shared" si="19"/>
        <v>-0.2457343887423043</v>
      </c>
      <c r="F50" s="94">
        <f t="shared" si="24"/>
        <v>0.23477879982479194</v>
      </c>
      <c r="G50" s="95">
        <f t="shared" si="24"/>
        <v>0.25588513300625648</v>
      </c>
      <c r="H50" s="96">
        <f>'[3]SEPTEMBER-16'!H50+B50</f>
        <v>23072</v>
      </c>
      <c r="I50" s="97">
        <f>'[3]SEPTEMBER-16'!I50+C50</f>
        <v>24048</v>
      </c>
      <c r="J50" s="98">
        <f t="shared" si="20"/>
        <v>-976</v>
      </c>
      <c r="K50" s="93">
        <f t="shared" si="21"/>
        <v>-4.0585495675316031E-2</v>
      </c>
      <c r="L50" s="94">
        <f t="shared" si="25"/>
        <v>0.24165235242364574</v>
      </c>
      <c r="M50" s="95">
        <f t="shared" si="25"/>
        <v>0.24488050263230249</v>
      </c>
      <c r="N50" s="99">
        <f>'[3]SEPTEMBER-16'!N50+B50</f>
        <v>71920.024567723158</v>
      </c>
      <c r="O50" s="100">
        <f>'[3]SEPTEMBER-16'!O50+C50</f>
        <v>70638.887638884786</v>
      </c>
      <c r="P50" s="98">
        <f t="shared" si="22"/>
        <v>1281.1369288383721</v>
      </c>
      <c r="Q50" s="93">
        <f t="shared" si="23"/>
        <v>1.8136425581723643E-2</v>
      </c>
      <c r="R50" s="94">
        <f t="shared" si="26"/>
        <v>0.2431487379722965</v>
      </c>
      <c r="S50" s="95">
        <f t="shared" si="26"/>
        <v>0.23417826972054101</v>
      </c>
      <c r="V50" s="45"/>
      <c r="W50" s="45"/>
    </row>
    <row r="51" spans="1:23" ht="12.9" customHeight="1">
      <c r="A51" s="46" t="s">
        <v>54</v>
      </c>
      <c r="B51" s="47">
        <f>'CODE OCTUBRE-2016 '!C43</f>
        <v>129</v>
      </c>
      <c r="C51" s="23">
        <f>'[2]CODE '!C43</f>
        <v>237</v>
      </c>
      <c r="D51" s="92">
        <f t="shared" si="18"/>
        <v>-108</v>
      </c>
      <c r="E51" s="93">
        <f t="shared" si="19"/>
        <v>-0.45569620253164556</v>
      </c>
      <c r="F51" s="94">
        <f t="shared" si="24"/>
        <v>7.0630749014454668E-3</v>
      </c>
      <c r="G51" s="95">
        <f t="shared" si="24"/>
        <v>1.0667506864113066E-2</v>
      </c>
      <c r="H51" s="96">
        <f>'[3]SEPTEMBER-16'!H51+B51</f>
        <v>765</v>
      </c>
      <c r="I51" s="97">
        <f>'[3]SEPTEMBER-16'!I51+C51</f>
        <v>949</v>
      </c>
      <c r="J51" s="98">
        <f t="shared" si="20"/>
        <v>-184</v>
      </c>
      <c r="K51" s="93">
        <f t="shared" si="21"/>
        <v>-0.19388830347734456</v>
      </c>
      <c r="L51" s="94">
        <f t="shared" si="25"/>
        <v>8.012484812937282E-3</v>
      </c>
      <c r="M51" s="95">
        <f t="shared" si="25"/>
        <v>9.6636558964593756E-3</v>
      </c>
      <c r="N51" s="99">
        <f>'[3]SEPTEMBER-16'!N51+B51</f>
        <v>4102.7157905986041</v>
      </c>
      <c r="O51" s="100">
        <f>'[3]SEPTEMBER-16'!O51+C51</f>
        <v>4444.5987733189722</v>
      </c>
      <c r="P51" s="98">
        <f t="shared" si="22"/>
        <v>-341.88298272036809</v>
      </c>
      <c r="Q51" s="93">
        <f t="shared" si="23"/>
        <v>-7.6921000107523632E-2</v>
      </c>
      <c r="R51" s="94">
        <f t="shared" si="26"/>
        <v>1.3870548192092259E-2</v>
      </c>
      <c r="S51" s="95">
        <f t="shared" si="26"/>
        <v>1.4734496608422359E-2</v>
      </c>
      <c r="V51" s="45"/>
      <c r="W51" s="45"/>
    </row>
    <row r="52" spans="1:23" ht="12.9" customHeight="1">
      <c r="A52" s="46" t="s">
        <v>55</v>
      </c>
      <c r="B52" s="47">
        <f>'CODE OCTUBRE-2016 '!C44</f>
        <v>326</v>
      </c>
      <c r="C52" s="23">
        <f>'[2]CODE '!C44</f>
        <v>304</v>
      </c>
      <c r="D52" s="92">
        <f t="shared" si="18"/>
        <v>22</v>
      </c>
      <c r="E52" s="93">
        <f t="shared" si="19"/>
        <v>7.2368421052631582E-2</v>
      </c>
      <c r="F52" s="94">
        <f t="shared" si="24"/>
        <v>1.7849321068769162E-2</v>
      </c>
      <c r="G52" s="95">
        <f t="shared" si="24"/>
        <v>1.3683215555655579E-2</v>
      </c>
      <c r="H52" s="96">
        <f>'[3]SEPTEMBER-16'!H52+B52</f>
        <v>1290</v>
      </c>
      <c r="I52" s="97">
        <f>'[3]SEPTEMBER-16'!I52+C52</f>
        <v>1271</v>
      </c>
      <c r="J52" s="98">
        <f t="shared" si="20"/>
        <v>19</v>
      </c>
      <c r="K52" s="93">
        <f t="shared" si="21"/>
        <v>1.4948859166011016E-2</v>
      </c>
      <c r="L52" s="94">
        <f t="shared" si="25"/>
        <v>1.3511248900247182E-2</v>
      </c>
      <c r="M52" s="95">
        <f t="shared" si="25"/>
        <v>1.2942578128977729E-2</v>
      </c>
      <c r="N52" s="99">
        <f>'[3]SEPTEMBER-16'!N52+B52</f>
        <v>4912.5028422720889</v>
      </c>
      <c r="O52" s="100">
        <f>'[3]SEPTEMBER-16'!O52+C52</f>
        <v>4601.3728512310136</v>
      </c>
      <c r="P52" s="98">
        <f t="shared" si="22"/>
        <v>311.1299910410753</v>
      </c>
      <c r="Q52" s="93">
        <f t="shared" si="23"/>
        <v>6.7616774623651316E-2</v>
      </c>
      <c r="R52" s="94">
        <f t="shared" si="26"/>
        <v>1.6608293358673868E-2</v>
      </c>
      <c r="S52" s="95">
        <f t="shared" si="26"/>
        <v>1.5254225663191132E-2</v>
      </c>
      <c r="V52" s="45"/>
      <c r="W52" s="45"/>
    </row>
    <row r="53" spans="1:23" ht="12.9" customHeight="1">
      <c r="A53" s="46" t="s">
        <v>56</v>
      </c>
      <c r="B53" s="47">
        <f>'CODE OCTUBRE-2016 '!C45</f>
        <v>710</v>
      </c>
      <c r="C53" s="23">
        <f>'[2]CODE '!C45</f>
        <v>833</v>
      </c>
      <c r="D53" s="92">
        <f t="shared" si="18"/>
        <v>-123</v>
      </c>
      <c r="E53" s="93">
        <f t="shared" si="19"/>
        <v>-0.14765906362545017</v>
      </c>
      <c r="F53" s="94">
        <f t="shared" si="24"/>
        <v>3.8874288217257996E-2</v>
      </c>
      <c r="G53" s="95">
        <f t="shared" si="24"/>
        <v>3.7493811045595717E-2</v>
      </c>
      <c r="H53" s="96">
        <f>'[3]SEPTEMBER-16'!H53+B53</f>
        <v>2750</v>
      </c>
      <c r="I53" s="97">
        <f>'[3]SEPTEMBER-16'!I53+C53</f>
        <v>3067</v>
      </c>
      <c r="J53" s="98">
        <f t="shared" si="20"/>
        <v>-317</v>
      </c>
      <c r="K53" s="93">
        <f t="shared" si="21"/>
        <v>-0.10335833061623736</v>
      </c>
      <c r="L53" s="94">
        <f t="shared" si="25"/>
        <v>2.8803049981147095E-2</v>
      </c>
      <c r="M53" s="95">
        <f t="shared" si="25"/>
        <v>3.1231225115322343E-2</v>
      </c>
      <c r="N53" s="99">
        <f>'[3]SEPTEMBER-16'!N53+B53</f>
        <v>14499.634336293715</v>
      </c>
      <c r="O53" s="100">
        <f>'[3]SEPTEMBER-16'!O53+C53</f>
        <v>15325.803470797666</v>
      </c>
      <c r="P53" s="98">
        <f t="shared" si="22"/>
        <v>-826.16913450395077</v>
      </c>
      <c r="Q53" s="93">
        <f t="shared" si="23"/>
        <v>-5.3907068303346246E-2</v>
      </c>
      <c r="R53" s="94">
        <f t="shared" si="26"/>
        <v>4.902066998892303E-2</v>
      </c>
      <c r="S53" s="95">
        <f t="shared" si="26"/>
        <v>5.0807285601887492E-2</v>
      </c>
      <c r="V53" s="45"/>
      <c r="W53" s="45"/>
    </row>
    <row r="54" spans="1:23" ht="12.9" customHeight="1">
      <c r="A54" s="46" t="s">
        <v>57</v>
      </c>
      <c r="B54" s="47">
        <f>'CODE OCTUBRE-2016 '!C46</f>
        <v>569</v>
      </c>
      <c r="C54" s="23">
        <f>'[2]CODE '!C46</f>
        <v>837</v>
      </c>
      <c r="D54" s="92">
        <f t="shared" si="18"/>
        <v>-268</v>
      </c>
      <c r="E54" s="93">
        <f t="shared" si="19"/>
        <v>-0.32019115890083633</v>
      </c>
      <c r="F54" s="94">
        <f t="shared" si="24"/>
        <v>3.1154183092422252E-2</v>
      </c>
      <c r="G54" s="95">
        <f t="shared" si="24"/>
        <v>3.767385335553855E-2</v>
      </c>
      <c r="H54" s="96">
        <f>'[3]SEPTEMBER-16'!H54+B54</f>
        <v>2482</v>
      </c>
      <c r="I54" s="97">
        <f>'[3]SEPTEMBER-16'!I54+C54</f>
        <v>2865</v>
      </c>
      <c r="J54" s="98">
        <f t="shared" si="20"/>
        <v>-383</v>
      </c>
      <c r="K54" s="93">
        <f t="shared" si="21"/>
        <v>-0.1336823734729494</v>
      </c>
      <c r="L54" s="94">
        <f t="shared" si="25"/>
        <v>2.5996061837529852E-2</v>
      </c>
      <c r="M54" s="95">
        <f t="shared" si="25"/>
        <v>2.9174261478773562E-2</v>
      </c>
      <c r="N54" s="99">
        <f>'[3]SEPTEMBER-16'!N54+B54</f>
        <v>9694.7239132354953</v>
      </c>
      <c r="O54" s="100">
        <f>'[3]SEPTEMBER-16'!O54+C54</f>
        <v>11083.2250261273</v>
      </c>
      <c r="P54" s="98">
        <f t="shared" si="22"/>
        <v>-1388.501112891805</v>
      </c>
      <c r="Q54" s="93">
        <f t="shared" si="23"/>
        <v>-0.1252795201413478</v>
      </c>
      <c r="R54" s="94">
        <f t="shared" si="26"/>
        <v>3.2776127353423681E-2</v>
      </c>
      <c r="S54" s="95">
        <f t="shared" si="26"/>
        <v>3.6742516003510285E-2</v>
      </c>
      <c r="V54" s="45"/>
      <c r="W54" s="45"/>
    </row>
    <row r="55" spans="1:23" ht="12.9" customHeight="1">
      <c r="A55" s="46" t="s">
        <v>58</v>
      </c>
      <c r="B55" s="47">
        <f>'CODE OCTUBRE-2016 '!C47</f>
        <v>64</v>
      </c>
      <c r="C55" s="23">
        <f>'[2]CODE '!C47</f>
        <v>91</v>
      </c>
      <c r="D55" s="92">
        <f t="shared" si="18"/>
        <v>-27</v>
      </c>
      <c r="E55" s="93">
        <f t="shared" si="19"/>
        <v>-0.2967032967032967</v>
      </c>
      <c r="F55" s="94">
        <f t="shared" si="24"/>
        <v>3.504161191414805E-3</v>
      </c>
      <c r="G55" s="95">
        <f t="shared" si="24"/>
        <v>4.0959625511995321E-3</v>
      </c>
      <c r="H55" s="96">
        <f>'[3]SEPTEMBER-16'!H55+B55</f>
        <v>396</v>
      </c>
      <c r="I55" s="97">
        <f>'[3]SEPTEMBER-16'!I55+C55</f>
        <v>296</v>
      </c>
      <c r="J55" s="98">
        <f t="shared" si="20"/>
        <v>100</v>
      </c>
      <c r="K55" s="93">
        <f t="shared" si="21"/>
        <v>0.33783783783783783</v>
      </c>
      <c r="L55" s="94">
        <f t="shared" si="25"/>
        <v>4.147639197285182E-3</v>
      </c>
      <c r="M55" s="95">
        <f t="shared" si="25"/>
        <v>3.0141645367249472E-3</v>
      </c>
      <c r="N55" s="99">
        <f>'[3]SEPTEMBER-16'!N55+B55</f>
        <v>1305.9904192029287</v>
      </c>
      <c r="O55" s="100">
        <f>'[3]SEPTEMBER-16'!O55+C55</f>
        <v>1618.2432367843321</v>
      </c>
      <c r="P55" s="98">
        <f t="shared" si="22"/>
        <v>-312.25281758140341</v>
      </c>
      <c r="Q55" s="93">
        <f t="shared" si="23"/>
        <v>-0.19295790056993653</v>
      </c>
      <c r="R55" s="94">
        <f t="shared" si="26"/>
        <v>4.4153199910837507E-3</v>
      </c>
      <c r="S55" s="95">
        <f t="shared" si="26"/>
        <v>5.3647135996025639E-3</v>
      </c>
      <c r="V55" s="45"/>
      <c r="W55" s="45"/>
    </row>
    <row r="56" spans="1:23" ht="12.9" customHeight="1">
      <c r="A56" s="46" t="s">
        <v>59</v>
      </c>
      <c r="B56" s="47">
        <f>'CODE OCTUBRE-2016 '!C48</f>
        <v>224</v>
      </c>
      <c r="C56" s="23">
        <f>'[2]CODE '!C48</f>
        <v>218</v>
      </c>
      <c r="D56" s="92">
        <f t="shared" si="18"/>
        <v>6</v>
      </c>
      <c r="E56" s="93">
        <f t="shared" si="19"/>
        <v>2.7522935779816515E-2</v>
      </c>
      <c r="F56" s="94">
        <f t="shared" si="24"/>
        <v>1.2264564169951819E-2</v>
      </c>
      <c r="G56" s="95">
        <f t="shared" si="24"/>
        <v>9.8123058918845926E-3</v>
      </c>
      <c r="H56" s="96">
        <f>'[3]SEPTEMBER-16'!H56+B56</f>
        <v>982</v>
      </c>
      <c r="I56" s="97">
        <f>'[3]SEPTEMBER-16'!I56+C56</f>
        <v>803</v>
      </c>
      <c r="J56" s="98">
        <f t="shared" si="20"/>
        <v>179</v>
      </c>
      <c r="K56" s="93">
        <f t="shared" si="21"/>
        <v>0.22291407222914073</v>
      </c>
      <c r="L56" s="94">
        <f t="shared" si="25"/>
        <v>1.0285307302358708E-2</v>
      </c>
      <c r="M56" s="95">
        <f t="shared" si="25"/>
        <v>8.1769396046963948E-3</v>
      </c>
      <c r="N56" s="99">
        <f>'[3]SEPTEMBER-16'!N56+B56</f>
        <v>2950.4251559548334</v>
      </c>
      <c r="O56" s="100">
        <f>'[3]SEPTEMBER-16'!O56+C56</f>
        <v>2792.419880831927</v>
      </c>
      <c r="P56" s="98">
        <f t="shared" si="22"/>
        <v>158.00527512290637</v>
      </c>
      <c r="Q56" s="93">
        <f t="shared" si="23"/>
        <v>5.6583637800140897E-2</v>
      </c>
      <c r="R56" s="94">
        <f t="shared" si="26"/>
        <v>9.9748596787060991E-3</v>
      </c>
      <c r="S56" s="95">
        <f t="shared" si="26"/>
        <v>9.2572813344599242E-3</v>
      </c>
      <c r="V56" s="45"/>
      <c r="W56" s="45"/>
    </row>
    <row r="57" spans="1:23" ht="12.9" customHeight="1">
      <c r="A57" s="46" t="s">
        <v>60</v>
      </c>
      <c r="B57" s="47">
        <f>'CODE OCTUBRE-2016 '!C49</f>
        <v>247</v>
      </c>
      <c r="C57" s="23">
        <f>'[2]CODE '!C49</f>
        <v>339</v>
      </c>
      <c r="D57" s="92">
        <f t="shared" si="18"/>
        <v>-92</v>
      </c>
      <c r="E57" s="93">
        <f t="shared" si="19"/>
        <v>-0.27138643067846607</v>
      </c>
      <c r="F57" s="94">
        <f t="shared" si="24"/>
        <v>1.3523872098116514E-2</v>
      </c>
      <c r="G57" s="95">
        <f t="shared" si="24"/>
        <v>1.5258585767655399E-2</v>
      </c>
      <c r="H57" s="96">
        <f>'[3]SEPTEMBER-16'!H57+B57</f>
        <v>1304</v>
      </c>
      <c r="I57" s="97">
        <f>'[3]SEPTEMBER-16'!I57+C57</f>
        <v>1623</v>
      </c>
      <c r="J57" s="98">
        <f t="shared" si="20"/>
        <v>-319</v>
      </c>
      <c r="K57" s="93">
        <f t="shared" si="21"/>
        <v>-0.19654959950708564</v>
      </c>
      <c r="L57" s="94">
        <f t="shared" si="25"/>
        <v>1.3657882609242113E-2</v>
      </c>
      <c r="M57" s="95">
        <f t="shared" si="25"/>
        <v>1.6526990010488476E-2</v>
      </c>
      <c r="N57" s="99">
        <f>'[3]SEPTEMBER-16'!N57+B57</f>
        <v>4224.0028379985451</v>
      </c>
      <c r="O57" s="100">
        <f>'[3]SEPTEMBER-16'!O57+C57</f>
        <v>4227.0417185381011</v>
      </c>
      <c r="P57" s="98">
        <f t="shared" si="22"/>
        <v>-3.0388805395559757</v>
      </c>
      <c r="Q57" s="93">
        <f t="shared" si="23"/>
        <v>-7.1891425301734554E-4</v>
      </c>
      <c r="R57" s="94">
        <f t="shared" si="26"/>
        <v>1.4280598003461717E-2</v>
      </c>
      <c r="S57" s="95">
        <f t="shared" si="26"/>
        <v>1.4013263073226707E-2</v>
      </c>
      <c r="V57" s="45"/>
      <c r="W57" s="45"/>
    </row>
    <row r="58" spans="1:23" ht="12.9" customHeight="1">
      <c r="A58" s="46" t="s">
        <v>61</v>
      </c>
      <c r="B58" s="47">
        <f>'CODE OCTUBRE-2016 '!C50</f>
        <v>59</v>
      </c>
      <c r="C58" s="23">
        <f>'[2]CODE '!C50</f>
        <v>70</v>
      </c>
      <c r="D58" s="92">
        <f t="shared" si="18"/>
        <v>-11</v>
      </c>
      <c r="E58" s="93">
        <f t="shared" si="19"/>
        <v>-0.15714285714285714</v>
      </c>
      <c r="F58" s="94">
        <f t="shared" si="24"/>
        <v>3.2303985983355233E-3</v>
      </c>
      <c r="G58" s="95">
        <f t="shared" si="24"/>
        <v>3.15074042399964E-3</v>
      </c>
      <c r="H58" s="96">
        <f>'[3]SEPTEMBER-16'!H58+B58</f>
        <v>245</v>
      </c>
      <c r="I58" s="97">
        <f>'[3]SEPTEMBER-16'!I58+C58</f>
        <v>277</v>
      </c>
      <c r="J58" s="98">
        <f t="shared" si="20"/>
        <v>-32</v>
      </c>
      <c r="K58" s="93">
        <f t="shared" si="21"/>
        <v>-0.11552346570397112</v>
      </c>
      <c r="L58" s="94">
        <f t="shared" si="25"/>
        <v>2.5660899074112864E-3</v>
      </c>
      <c r="M58" s="95">
        <f t="shared" si="25"/>
        <v>2.8206877590297649E-3</v>
      </c>
      <c r="N58" s="99">
        <f>'[3]SEPTEMBER-16'!N58+B58</f>
        <v>957.59229229323387</v>
      </c>
      <c r="O58" s="100">
        <f>'[3]SEPTEMBER-16'!O58+C58</f>
        <v>1113.9951333224726</v>
      </c>
      <c r="P58" s="98">
        <f t="shared" si="22"/>
        <v>-156.40284102923874</v>
      </c>
      <c r="Q58" s="93">
        <f t="shared" si="23"/>
        <v>-0.14039813671606427</v>
      </c>
      <c r="R58" s="94">
        <f t="shared" si="26"/>
        <v>3.2374482456391275E-3</v>
      </c>
      <c r="S58" s="95">
        <f t="shared" si="26"/>
        <v>3.6930572028848921E-3</v>
      </c>
      <c r="V58" s="45"/>
      <c r="W58" s="45"/>
    </row>
    <row r="59" spans="1:23" ht="12.9" customHeight="1">
      <c r="A59" s="46" t="s">
        <v>62</v>
      </c>
      <c r="B59" s="47">
        <f>'CODE OCTUBRE-2016 '!C51</f>
        <v>228</v>
      </c>
      <c r="C59" s="23">
        <f>'[2]CODE '!C51</f>
        <v>302</v>
      </c>
      <c r="D59" s="92">
        <f t="shared" si="18"/>
        <v>-74</v>
      </c>
      <c r="E59" s="93">
        <f t="shared" si="19"/>
        <v>-0.24503311258278146</v>
      </c>
      <c r="F59" s="94">
        <f t="shared" si="24"/>
        <v>1.2483574244415242E-2</v>
      </c>
      <c r="G59" s="95">
        <f t="shared" si="24"/>
        <v>1.3593194400684161E-2</v>
      </c>
      <c r="H59" s="96">
        <f>'[3]SEPTEMBER-16'!H59+B59</f>
        <v>1992</v>
      </c>
      <c r="I59" s="97">
        <f>'[3]SEPTEMBER-16'!I59+C59</f>
        <v>2030</v>
      </c>
      <c r="J59" s="98">
        <f t="shared" si="20"/>
        <v>-38</v>
      </c>
      <c r="K59" s="93">
        <f t="shared" si="21"/>
        <v>-1.8719211822660099E-2</v>
      </c>
      <c r="L59" s="94">
        <f t="shared" si="25"/>
        <v>2.0863882022707277E-2</v>
      </c>
      <c r="M59" s="95">
        <f t="shared" si="25"/>
        <v>2.067146624848528E-2</v>
      </c>
      <c r="N59" s="99">
        <f>'[3]SEPTEMBER-16'!N59+B59</f>
        <v>5519.7974991404299</v>
      </c>
      <c r="O59" s="100">
        <f>'[3]SEPTEMBER-16'!O59+C59</f>
        <v>5912.8434162972044</v>
      </c>
      <c r="P59" s="98">
        <f t="shared" si="22"/>
        <v>-393.04591715677452</v>
      </c>
      <c r="Q59" s="93">
        <f t="shared" si="23"/>
        <v>-6.6473249752132174E-2</v>
      </c>
      <c r="R59" s="94">
        <f t="shared" si="26"/>
        <v>1.8661447960363554E-2</v>
      </c>
      <c r="S59" s="95">
        <f t="shared" si="26"/>
        <v>1.9601942876500713E-2</v>
      </c>
      <c r="V59" s="45"/>
      <c r="W59" s="45"/>
    </row>
    <row r="60" spans="1:23" ht="12.9" customHeight="1">
      <c r="A60" s="46" t="s">
        <v>63</v>
      </c>
      <c r="B60" s="47">
        <f>'CODE OCTUBRE-2016 '!C52</f>
        <v>37</v>
      </c>
      <c r="C60" s="23">
        <f>'[2]CODE '!C52</f>
        <v>63</v>
      </c>
      <c r="D60" s="92">
        <f>B60-C60</f>
        <v>-26</v>
      </c>
      <c r="E60" s="93">
        <f t="shared" si="19"/>
        <v>-0.41269841269841268</v>
      </c>
      <c r="F60" s="94">
        <f>B60/B$43</f>
        <v>2.025843188786684E-3</v>
      </c>
      <c r="G60" s="95">
        <f t="shared" si="24"/>
        <v>2.835666381599676E-3</v>
      </c>
      <c r="H60" s="96">
        <f>'[3]SEPTEMBER-16'!H60+B60</f>
        <v>191</v>
      </c>
      <c r="I60" s="97">
        <f>'[3]SEPTEMBER-16'!I60+C60</f>
        <v>219</v>
      </c>
      <c r="J60" s="98">
        <f t="shared" si="20"/>
        <v>-28</v>
      </c>
      <c r="K60" s="93">
        <f t="shared" si="21"/>
        <v>-0.12785388127853881</v>
      </c>
      <c r="L60" s="94">
        <f t="shared" si="25"/>
        <v>2.0005027441451257E-3</v>
      </c>
      <c r="M60" s="95">
        <f t="shared" si="25"/>
        <v>2.2300744376444713E-3</v>
      </c>
      <c r="N60" s="99">
        <f>'[3]SEPTEMBER-16'!N60+B60</f>
        <v>1010.3415678573539</v>
      </c>
      <c r="O60" s="100">
        <f>'[3]SEPTEMBER-16'!O60+C60</f>
        <v>748.63758446351994</v>
      </c>
      <c r="P60" s="98">
        <f t="shared" si="22"/>
        <v>261.70398339383394</v>
      </c>
      <c r="Q60" s="93">
        <f t="shared" si="23"/>
        <v>0.34957366397971223</v>
      </c>
      <c r="R60" s="94">
        <f t="shared" si="26"/>
        <v>3.415784110503734E-3</v>
      </c>
      <c r="S60" s="95">
        <f t="shared" si="26"/>
        <v>2.4818433590526492E-3</v>
      </c>
      <c r="V60" s="45"/>
      <c r="W60" s="45"/>
    </row>
    <row r="61" spans="1:23" ht="12.9" customHeight="1">
      <c r="A61" s="46" t="s">
        <v>64</v>
      </c>
      <c r="B61" s="47">
        <f>'CODE OCTUBRE-2016 '!C53</f>
        <v>410</v>
      </c>
      <c r="C61" s="23">
        <f>'[2]CODE '!C53</f>
        <v>439</v>
      </c>
      <c r="D61" s="92">
        <f t="shared" si="18"/>
        <v>-29</v>
      </c>
      <c r="E61" s="93">
        <f t="shared" si="19"/>
        <v>-6.6059225512528477E-2</v>
      </c>
      <c r="F61" s="94">
        <f t="shared" si="24"/>
        <v>2.2448532632501093E-2</v>
      </c>
      <c r="G61" s="95">
        <f t="shared" si="24"/>
        <v>1.9759643516226312E-2</v>
      </c>
      <c r="H61" s="96">
        <f>'[3]SEPTEMBER-16'!H61+B61</f>
        <v>1786</v>
      </c>
      <c r="I61" s="97">
        <f>'[3]SEPTEMBER-16'!I61+C61</f>
        <v>1603</v>
      </c>
      <c r="J61" s="98">
        <f t="shared" si="20"/>
        <v>183</v>
      </c>
      <c r="K61" s="93">
        <f t="shared" si="21"/>
        <v>0.1141609482220836</v>
      </c>
      <c r="L61" s="94">
        <f t="shared" si="25"/>
        <v>1.870627173321044E-2</v>
      </c>
      <c r="M61" s="95">
        <f t="shared" si="25"/>
        <v>1.6323330244493547E-2</v>
      </c>
      <c r="N61" s="99">
        <f>'[3]SEPTEMBER-16'!N61+B61</f>
        <v>5708.1837281763383</v>
      </c>
      <c r="O61" s="100">
        <f>'[3]SEPTEMBER-16'!O61+C61</f>
        <v>6081.8603027509153</v>
      </c>
      <c r="P61" s="98">
        <f t="shared" si="22"/>
        <v>-373.67657457457699</v>
      </c>
      <c r="Q61" s="93">
        <f t="shared" si="23"/>
        <v>-6.1441163718534864E-2</v>
      </c>
      <c r="R61" s="94">
        <f t="shared" si="26"/>
        <v>1.9298348102107919E-2</v>
      </c>
      <c r="S61" s="95">
        <f t="shared" si="26"/>
        <v>2.0162258636647189E-2</v>
      </c>
      <c r="V61" s="45"/>
      <c r="W61" s="45"/>
    </row>
    <row r="62" spans="1:23" ht="12.9" customHeight="1">
      <c r="A62" s="46" t="s">
        <v>65</v>
      </c>
      <c r="B62" s="47">
        <f>'CODE OCTUBRE-2016 '!C54</f>
        <v>3057</v>
      </c>
      <c r="C62" s="23">
        <f>'[2]CODE '!C54</f>
        <v>3112</v>
      </c>
      <c r="D62" s="92">
        <f t="shared" si="18"/>
        <v>-55</v>
      </c>
      <c r="E62" s="93">
        <f t="shared" si="19"/>
        <v>-1.7673521850899744E-2</v>
      </c>
      <c r="F62" s="94">
        <f t="shared" si="24"/>
        <v>0.1673784494086728</v>
      </c>
      <c r="G62" s="95">
        <f t="shared" si="24"/>
        <v>0.14007291713552686</v>
      </c>
      <c r="H62" s="96">
        <f>'[3]SEPTEMBER-16'!H62+B62</f>
        <v>17016</v>
      </c>
      <c r="I62" s="97">
        <f>'[3]SEPTEMBER-16'!I62+C62</f>
        <v>17391</v>
      </c>
      <c r="J62" s="98">
        <f t="shared" si="20"/>
        <v>-375</v>
      </c>
      <c r="K62" s="93">
        <f t="shared" si="21"/>
        <v>-2.1562877350353633E-2</v>
      </c>
      <c r="L62" s="94">
        <f t="shared" si="25"/>
        <v>0.17822279944698144</v>
      </c>
      <c r="M62" s="95">
        <f t="shared" si="25"/>
        <v>0.1770923495208904</v>
      </c>
      <c r="N62" s="99">
        <f>'[3]SEPTEMBER-16'!N62+B62</f>
        <v>47279.411549705357</v>
      </c>
      <c r="O62" s="100">
        <f>'[3]SEPTEMBER-16'!O62+C62</f>
        <v>47012.754973218689</v>
      </c>
      <c r="P62" s="98">
        <f t="shared" si="22"/>
        <v>266.6565764866682</v>
      </c>
      <c r="Q62" s="93">
        <f t="shared" si="23"/>
        <v>5.6720048982147912E-3</v>
      </c>
      <c r="R62" s="94">
        <f t="shared" si="26"/>
        <v>0.15984323308397355</v>
      </c>
      <c r="S62" s="95">
        <f t="shared" si="26"/>
        <v>0.15585417582883562</v>
      </c>
      <c r="U62" s="103"/>
      <c r="V62" s="104"/>
      <c r="W62" s="104"/>
    </row>
    <row r="63" spans="1:23" ht="12.9" customHeight="1">
      <c r="A63" s="46" t="s">
        <v>66</v>
      </c>
      <c r="B63" s="47">
        <f>'CODE OCTUBRE-2016 '!C55</f>
        <v>478</v>
      </c>
      <c r="C63" s="23">
        <f>'[2]CODE '!C55</f>
        <v>662</v>
      </c>
      <c r="D63" s="92">
        <f t="shared" si="18"/>
        <v>-184</v>
      </c>
      <c r="E63" s="93">
        <f t="shared" si="19"/>
        <v>-0.27794561933534745</v>
      </c>
      <c r="F63" s="94">
        <f t="shared" si="24"/>
        <v>2.6171703898379327E-2</v>
      </c>
      <c r="G63" s="95">
        <f t="shared" si="24"/>
        <v>2.979700229553945E-2</v>
      </c>
      <c r="H63" s="96">
        <f>'[3]SEPTEMBER-16'!H63+B63</f>
        <v>3368</v>
      </c>
      <c r="I63" s="97">
        <f>'[3]SEPTEMBER-16'!I63+C63</f>
        <v>3207</v>
      </c>
      <c r="J63" s="98">
        <f t="shared" si="20"/>
        <v>161</v>
      </c>
      <c r="K63" s="93">
        <f t="shared" si="21"/>
        <v>5.0202681633925786E-2</v>
      </c>
      <c r="L63" s="94">
        <f t="shared" si="25"/>
        <v>3.5275880849637606E-2</v>
      </c>
      <c r="M63" s="95">
        <f t="shared" si="25"/>
        <v>3.2656843477286847E-2</v>
      </c>
      <c r="N63" s="99">
        <f>'[3]SEPTEMBER-16'!N63+B63</f>
        <v>13692.763777194232</v>
      </c>
      <c r="O63" s="100">
        <f>'[3]SEPTEMBER-16'!O63+C63</f>
        <v>14398.72145781554</v>
      </c>
      <c r="P63" s="98">
        <f t="shared" si="22"/>
        <v>-705.9576806213081</v>
      </c>
      <c r="Q63" s="93">
        <f t="shared" si="23"/>
        <v>-4.9029192118868199E-2</v>
      </c>
      <c r="R63" s="94">
        <f t="shared" si="26"/>
        <v>4.6292784962030424E-2</v>
      </c>
      <c r="S63" s="95">
        <f t="shared" si="26"/>
        <v>4.7733872798460482E-2</v>
      </c>
      <c r="U63" s="103"/>
      <c r="V63" s="104"/>
      <c r="W63" s="104"/>
    </row>
    <row r="64" spans="1:23" ht="12.9" customHeight="1">
      <c r="A64" s="46" t="s">
        <v>67</v>
      </c>
      <c r="B64" s="47">
        <f>'CODE OCTUBRE-2016 '!C56</f>
        <v>19</v>
      </c>
      <c r="C64" s="23">
        <f>'[2]CODE '!C56</f>
        <v>63</v>
      </c>
      <c r="D64" s="92">
        <f t="shared" si="18"/>
        <v>-44</v>
      </c>
      <c r="E64" s="93">
        <f t="shared" si="19"/>
        <v>-0.69841269841269837</v>
      </c>
      <c r="F64" s="94">
        <f t="shared" si="24"/>
        <v>1.0402978537012702E-3</v>
      </c>
      <c r="G64" s="95">
        <f t="shared" si="24"/>
        <v>2.835666381599676E-3</v>
      </c>
      <c r="H64" s="96">
        <f>'[3]SEPTEMBER-16'!H64+B64</f>
        <v>167</v>
      </c>
      <c r="I64" s="97">
        <f>'[3]SEPTEMBER-16'!I64+C64</f>
        <v>170</v>
      </c>
      <c r="J64" s="98">
        <f t="shared" si="20"/>
        <v>-3</v>
      </c>
      <c r="K64" s="93">
        <f t="shared" si="21"/>
        <v>-1.7647058823529412E-2</v>
      </c>
      <c r="L64" s="94">
        <f t="shared" si="25"/>
        <v>1.7491306715823871E-3</v>
      </c>
      <c r="M64" s="95">
        <f t="shared" si="25"/>
        <v>1.7311080109568954E-3</v>
      </c>
      <c r="N64" s="99">
        <f>'[3]SEPTEMBER-16'!N64+B64</f>
        <v>684.19358659529257</v>
      </c>
      <c r="O64" s="100">
        <f>'[3]SEPTEMBER-16'!O64+C64</f>
        <v>771.9587005708089</v>
      </c>
      <c r="P64" s="98">
        <f t="shared" si="22"/>
        <v>-87.765113975516329</v>
      </c>
      <c r="Q64" s="93">
        <f t="shared" si="23"/>
        <v>-0.11369146291196697</v>
      </c>
      <c r="R64" s="94">
        <f t="shared" si="26"/>
        <v>2.3131361273762033E-3</v>
      </c>
      <c r="S64" s="95">
        <f t="shared" si="26"/>
        <v>2.5591562783312716E-3</v>
      </c>
      <c r="V64" s="45"/>
      <c r="W64" s="45"/>
    </row>
    <row r="65" spans="1:23" ht="12.9" customHeight="1">
      <c r="A65" s="46"/>
      <c r="B65" s="47"/>
      <c r="C65" s="23"/>
      <c r="D65" s="92"/>
      <c r="E65" s="93"/>
      <c r="F65" s="94"/>
      <c r="G65" s="95"/>
      <c r="H65" s="99"/>
      <c r="I65" s="100"/>
      <c r="J65" s="98"/>
      <c r="K65" s="93"/>
      <c r="L65" s="94"/>
      <c r="M65" s="95"/>
      <c r="N65" s="99"/>
      <c r="O65" s="100"/>
      <c r="P65" s="98"/>
      <c r="Q65" s="93"/>
      <c r="R65" s="94"/>
      <c r="S65" s="95"/>
      <c r="U65" s="20"/>
      <c r="V65" s="105"/>
      <c r="W65" s="105"/>
    </row>
    <row r="66" spans="1:23" s="103" customFormat="1" ht="12.9" customHeight="1">
      <c r="A66" s="68" t="s">
        <v>68</v>
      </c>
      <c r="B66" s="69">
        <f>'CODE OCTUBRE-2016 '!$C$57</f>
        <v>0</v>
      </c>
      <c r="C66" s="70">
        <f>'[2]CODE '!$C$57</f>
        <v>0</v>
      </c>
      <c r="D66" s="106">
        <f>B66-C66</f>
        <v>0</v>
      </c>
      <c r="E66" s="72" t="str">
        <f>IF(C66=0,"-",(B66-C66)/C66)</f>
        <v>-</v>
      </c>
      <c r="F66" s="107">
        <f>B66/B$7</f>
        <v>0</v>
      </c>
      <c r="G66" s="108">
        <f>C66/C$7</f>
        <v>0</v>
      </c>
      <c r="H66" s="75">
        <f>'[3]SEPTEMBER-16'!H66+B66</f>
        <v>20</v>
      </c>
      <c r="I66" s="76">
        <f>'[3]SEPTEMBER-16'!I66+C66</f>
        <v>7</v>
      </c>
      <c r="J66" s="109">
        <f>H66-I66</f>
        <v>13</v>
      </c>
      <c r="K66" s="72">
        <f>IF(I66=0,"-",(H66-I66)/I66)</f>
        <v>1.8571428571428572</v>
      </c>
      <c r="L66" s="107">
        <f>H66/H$7</f>
        <v>4.295698716874793E-5</v>
      </c>
      <c r="M66" s="108">
        <f>I66/I$7</f>
        <v>1.4898910889613969E-5</v>
      </c>
      <c r="N66" s="75">
        <f>'[3]SEPTEMBER-16'!N66+B66</f>
        <v>29</v>
      </c>
      <c r="O66" s="76">
        <f>'[3]SEPTEMBER-16'!O66+C66</f>
        <v>21.348307367323091</v>
      </c>
      <c r="P66" s="109">
        <f>N66-O66</f>
        <v>7.6516926326769088</v>
      </c>
      <c r="Q66" s="72">
        <f>IF(O66=0,"-",(N66-O66)/O66)</f>
        <v>0.35842151328535843</v>
      </c>
      <c r="R66" s="107">
        <f>N66/N$7</f>
        <v>2.1840492312827906E-5</v>
      </c>
      <c r="S66" s="108">
        <f>O66/O$7</f>
        <v>1.5806633060012165E-5</v>
      </c>
      <c r="U66" s="7"/>
      <c r="V66" s="45"/>
      <c r="W66" s="45"/>
    </row>
    <row r="67" spans="1:23" s="103" customFormat="1" ht="12.9" customHeight="1">
      <c r="A67" s="68" t="s">
        <v>69</v>
      </c>
      <c r="B67" s="69">
        <f>'CODE OCTUBRE-2016 '!$C$58</f>
        <v>283</v>
      </c>
      <c r="C67" s="70">
        <f>'[2]CODE '!$C$58</f>
        <v>350</v>
      </c>
      <c r="D67" s="106">
        <f>B67-C67</f>
        <v>-67</v>
      </c>
      <c r="E67" s="72">
        <f>IF(C67=0,"-",(B67-C67)/C67)</f>
        <v>-0.19142857142857142</v>
      </c>
      <c r="F67" s="110">
        <f>B67/B$7</f>
        <v>3.142349544747946E-3</v>
      </c>
      <c r="G67" s="111">
        <f>C67/C$7</f>
        <v>3.2940246393043022E-3</v>
      </c>
      <c r="H67" s="75">
        <f>'[3]SEPTEMBER-16'!H67+B67</f>
        <v>986</v>
      </c>
      <c r="I67" s="76">
        <f>'[3]SEPTEMBER-16'!I67+C67</f>
        <v>4740</v>
      </c>
      <c r="J67" s="109">
        <f>H67-I67</f>
        <v>-3754</v>
      </c>
      <c r="K67" s="72">
        <f>IF(I67=0,"-",(H67-I67)/I67)</f>
        <v>-0.79198312236286916</v>
      </c>
      <c r="L67" s="110">
        <f>H67/H$7</f>
        <v>2.1177794674192732E-3</v>
      </c>
      <c r="M67" s="111">
        <f>I67/I$7</f>
        <v>1.008869108811003E-2</v>
      </c>
      <c r="N67" s="75">
        <f>'[3]SEPTEMBER-16'!N67+B67</f>
        <v>4744</v>
      </c>
      <c r="O67" s="76">
        <f>'[3]SEPTEMBER-16'!O67+C67</f>
        <v>27323</v>
      </c>
      <c r="P67" s="109">
        <f>N67-O67</f>
        <v>-22579</v>
      </c>
      <c r="Q67" s="72">
        <f>IF(O67=0,"-",(N67-O67)/O67)</f>
        <v>-0.82637338506020563</v>
      </c>
      <c r="R67" s="110">
        <f>N67/N$7</f>
        <v>3.572803294208813E-3</v>
      </c>
      <c r="S67" s="111">
        <f>O67/O$7</f>
        <v>2.0230392399154751E-2</v>
      </c>
      <c r="U67" s="8"/>
      <c r="V67" s="112"/>
      <c r="W67" s="112"/>
    </row>
    <row r="68" spans="1:23" ht="12.9" customHeight="1">
      <c r="A68" s="113"/>
      <c r="B68" s="69"/>
      <c r="C68" s="70"/>
      <c r="D68" s="71"/>
      <c r="E68" s="72"/>
      <c r="F68" s="73"/>
      <c r="G68" s="74"/>
      <c r="H68" s="75"/>
      <c r="I68" s="76"/>
      <c r="J68" s="77"/>
      <c r="K68" s="72"/>
      <c r="L68" s="73"/>
      <c r="M68" s="74"/>
      <c r="N68" s="75"/>
      <c r="O68" s="79"/>
      <c r="P68" s="77"/>
      <c r="Q68" s="72"/>
      <c r="R68" s="73"/>
      <c r="S68" s="74"/>
      <c r="V68" s="45"/>
      <c r="W68" s="45"/>
    </row>
    <row r="69" spans="1:23" s="20" customFormat="1" ht="12.9" customHeight="1" thickBot="1">
      <c r="A69" s="114" t="s">
        <v>70</v>
      </c>
      <c r="B69" s="115">
        <f>'CODE OCTUBRE-2016 '!$C$60</f>
        <v>953</v>
      </c>
      <c r="C69" s="116">
        <f>'[2]CODE '!$C$60</f>
        <v>996</v>
      </c>
      <c r="D69" s="117">
        <f>B69-C69</f>
        <v>-43</v>
      </c>
      <c r="E69" s="118">
        <f>IF(C69=0,"-",(B69-C69)/C69)</f>
        <v>-4.3172690763052211E-2</v>
      </c>
      <c r="F69" s="119">
        <f>B69/B$5</f>
        <v>1.0471031610868776E-2</v>
      </c>
      <c r="G69" s="120">
        <f>C69/C$5</f>
        <v>9.2867998769219293E-3</v>
      </c>
      <c r="H69" s="121">
        <f>'[3]SEPTEMBER-16'!H69+B69</f>
        <v>2922</v>
      </c>
      <c r="I69" s="122">
        <f>'[3]SEPTEMBER-16'!I69+C69</f>
        <v>3454</v>
      </c>
      <c r="J69" s="123">
        <f>H69-I69</f>
        <v>-532</v>
      </c>
      <c r="K69" s="118">
        <f>IF(I69=0,"-",(H69-I69)/I69)</f>
        <v>-0.15402431962941518</v>
      </c>
      <c r="L69" s="119">
        <f>H69/H$5</f>
        <v>6.2368731110086575E-3</v>
      </c>
      <c r="M69" s="120">
        <f>I69/I$5</f>
        <v>7.2978974702453264E-3</v>
      </c>
      <c r="N69" s="121">
        <f>'[3]SEPTEMBER-16'!N69+B69</f>
        <v>15341</v>
      </c>
      <c r="O69" s="122">
        <f>'[3]SEPTEMBER-16'!O69+C69</f>
        <v>17611</v>
      </c>
      <c r="P69" s="123">
        <f>N69-O69</f>
        <v>-2270</v>
      </c>
      <c r="Q69" s="118">
        <f>IF(O69=0,"-",(N69-O69)/O69)</f>
        <v>-0.12889671228209643</v>
      </c>
      <c r="R69" s="119">
        <f>N69/N$5</f>
        <v>1.1421658921585228E-2</v>
      </c>
      <c r="S69" s="120">
        <f>O69/O$5</f>
        <v>1.2871630818645535E-2</v>
      </c>
      <c r="V69" s="105"/>
      <c r="W69" s="105"/>
    </row>
    <row r="70" spans="1:23" ht="12.9" customHeight="1">
      <c r="A70" s="124"/>
      <c r="B70" s="125"/>
      <c r="C70" s="70"/>
      <c r="D70" s="126"/>
      <c r="E70" s="127"/>
      <c r="F70" s="128"/>
      <c r="G70" s="129"/>
      <c r="H70" s="130"/>
      <c r="I70" s="131"/>
      <c r="J70" s="132"/>
      <c r="K70" s="127"/>
      <c r="L70" s="128"/>
      <c r="M70" s="129"/>
      <c r="N70" s="133"/>
      <c r="O70" s="134"/>
      <c r="P70" s="132"/>
      <c r="Q70" s="127"/>
      <c r="R70" s="128"/>
      <c r="S70" s="129"/>
      <c r="V70" s="45"/>
      <c r="W70" s="45"/>
    </row>
    <row r="71" spans="1:23" s="8" customFormat="1" ht="12.9" customHeight="1">
      <c r="A71" s="33" t="s">
        <v>71</v>
      </c>
      <c r="B71" s="34">
        <f>B73+B124+B154+B199+B209</f>
        <v>9679</v>
      </c>
      <c r="C71" s="35">
        <f>C73+C124+C154+C199+C209</f>
        <v>11308</v>
      </c>
      <c r="D71" s="135">
        <f>B71-C71</f>
        <v>-1629</v>
      </c>
      <c r="E71" s="136">
        <f t="shared" ref="E71:E122" si="27">IF(C71=0,"-",(B71-C71)/C71)</f>
        <v>-0.14405730456314114</v>
      </c>
      <c r="F71" s="38">
        <f>B71/B$225</f>
        <v>9.2645060014931946E-2</v>
      </c>
      <c r="G71" s="39">
        <f>C71/C$225</f>
        <v>9.2552730010885667E-2</v>
      </c>
      <c r="H71" s="40">
        <f>SUM(H73+H124+H154+H199+H209)</f>
        <v>37497</v>
      </c>
      <c r="I71" s="41">
        <f>SUM(I73+I124+I154+I199+I209)</f>
        <v>39615</v>
      </c>
      <c r="J71" s="42">
        <f>H71-I71</f>
        <v>-2118</v>
      </c>
      <c r="K71" s="37">
        <f>IF(I71=0,"-",(H71-I71)/I71)</f>
        <v>-5.3464596743657708E-2</v>
      </c>
      <c r="L71" s="38">
        <f>H71/H$225</f>
        <v>7.1350147944475625E-2</v>
      </c>
      <c r="M71" s="39">
        <f>I71/I$225</f>
        <v>7.5214165286996676E-2</v>
      </c>
      <c r="N71" s="43">
        <f>SUM(N73+N124+N154+N199+N209)</f>
        <v>96022</v>
      </c>
      <c r="O71" s="44">
        <f>SUM(O73+O124+O154+O199+O209)</f>
        <v>99274</v>
      </c>
      <c r="P71" s="42">
        <f>N71-O71</f>
        <v>-3252</v>
      </c>
      <c r="Q71" s="37">
        <f>IF(O71=0,"-",(N71-O71)/O71)</f>
        <v>-3.2757821786167575E-2</v>
      </c>
      <c r="R71" s="38">
        <f>N71/N$225</f>
        <v>6.4487666649221745E-2</v>
      </c>
      <c r="S71" s="39">
        <f>O71/O$225</f>
        <v>6.6587710970275826E-2</v>
      </c>
      <c r="T71" s="137"/>
      <c r="U71" s="7"/>
      <c r="V71" s="45"/>
      <c r="W71" s="45"/>
    </row>
    <row r="72" spans="1:23" ht="12.9" customHeight="1">
      <c r="A72" s="113"/>
      <c r="B72" s="47"/>
      <c r="C72" s="23"/>
      <c r="D72" s="92"/>
      <c r="E72" s="93"/>
      <c r="F72" s="94"/>
      <c r="G72" s="95"/>
      <c r="H72" s="99"/>
      <c r="I72" s="100"/>
      <c r="J72" s="98"/>
      <c r="K72" s="93"/>
      <c r="L72" s="94"/>
      <c r="M72" s="95"/>
      <c r="N72" s="97"/>
      <c r="O72" s="101"/>
      <c r="P72" s="98"/>
      <c r="Q72" s="93"/>
      <c r="R72" s="94"/>
      <c r="S72" s="95"/>
      <c r="V72" s="45"/>
      <c r="W72" s="45"/>
    </row>
    <row r="73" spans="1:23" s="20" customFormat="1" ht="12.9" customHeight="1">
      <c r="A73" s="138" t="s">
        <v>72</v>
      </c>
      <c r="B73" s="139">
        <f>SUM(B74:B102)+B108+B109+B118+B122</f>
        <v>2538</v>
      </c>
      <c r="C73" s="140">
        <f>SUM(C74:C102)+C108+C109+C118+C122</f>
        <v>3073</v>
      </c>
      <c r="D73" s="141">
        <f t="shared" ref="D73:D122" si="28">B73-C73</f>
        <v>-535</v>
      </c>
      <c r="E73" s="142">
        <f t="shared" si="27"/>
        <v>-0.17409697364139279</v>
      </c>
      <c r="F73" s="143">
        <f>B73/B$71</f>
        <v>0.26221717119537141</v>
      </c>
      <c r="G73" s="144">
        <f>C73/C$71</f>
        <v>0.27175451008135831</v>
      </c>
      <c r="H73" s="145">
        <f>SUM(H74:H102)+SUM(H108:H109)+H118+H122</f>
        <v>9878</v>
      </c>
      <c r="I73" s="146">
        <f>SUM(I74:I102)+SUM(I108:I109)+I118+I122</f>
        <v>10281</v>
      </c>
      <c r="J73" s="147">
        <f t="shared" ref="J73:J122" si="29">H73-I73</f>
        <v>-403</v>
      </c>
      <c r="K73" s="142">
        <f t="shared" ref="K73:K122" si="30">IF(I73=0,"-",(H73-I73)/I73)</f>
        <v>-3.9198521544596826E-2</v>
      </c>
      <c r="L73" s="143">
        <f>H73/H$71</f>
        <v>0.26343440808598023</v>
      </c>
      <c r="M73" s="144">
        <f>I73/I$71</f>
        <v>0.25952290798939798</v>
      </c>
      <c r="N73" s="145">
        <f>SUM(N74:N102)+N108+N109+N118+N122</f>
        <v>33033</v>
      </c>
      <c r="O73" s="148">
        <f>SUM(O74:O102)+O108+O109+O118+O122</f>
        <v>31353</v>
      </c>
      <c r="P73" s="147">
        <f t="shared" ref="P73:P122" si="31">N73-O73</f>
        <v>1680</v>
      </c>
      <c r="Q73" s="142">
        <f t="shared" ref="Q73:Q122" si="32">IF(O73=0,"-",(N73-O73)/O73)</f>
        <v>5.3583389149363697E-2</v>
      </c>
      <c r="R73" s="143">
        <f>N73/N$71</f>
        <v>0.34401491324904709</v>
      </c>
      <c r="S73" s="144">
        <f>O73/O$71</f>
        <v>0.31582287406571713</v>
      </c>
      <c r="U73" s="7"/>
      <c r="V73" s="45"/>
      <c r="W73" s="45"/>
    </row>
    <row r="74" spans="1:23" ht="12.9" customHeight="1">
      <c r="A74" s="46" t="s">
        <v>73</v>
      </c>
      <c r="B74" s="149">
        <f>'CODE OCTUBRE-2016 '!C151</f>
        <v>11</v>
      </c>
      <c r="C74" s="23">
        <f>'[2]CODE '!C151</f>
        <v>5</v>
      </c>
      <c r="D74" s="92">
        <f>B74-C74</f>
        <v>6</v>
      </c>
      <c r="E74" s="93">
        <f>IF(C74=0,"-",(B74-C74)/C74)</f>
        <v>1.2</v>
      </c>
      <c r="F74" s="94">
        <f t="shared" ref="F74:G89" si="33">B74/B$73</f>
        <v>4.3341213553979513E-3</v>
      </c>
      <c r="G74" s="95">
        <f>C74/C$73</f>
        <v>1.6270745200130166E-3</v>
      </c>
      <c r="H74" s="99">
        <f>'[3]SEPTEMBER-16'!H74+B74</f>
        <v>27</v>
      </c>
      <c r="I74" s="100">
        <f>'[3]SEPTEMBER-16'!I74+C74</f>
        <v>23</v>
      </c>
      <c r="J74" s="98">
        <f t="shared" si="29"/>
        <v>4</v>
      </c>
      <c r="K74" s="93">
        <f t="shared" si="30"/>
        <v>0.17391304347826086</v>
      </c>
      <c r="L74" s="94">
        <f t="shared" ref="L74:M89" si="34">H74/H$73</f>
        <v>2.7333468313423771E-3</v>
      </c>
      <c r="M74" s="95">
        <f t="shared" si="34"/>
        <v>2.2371364653243847E-3</v>
      </c>
      <c r="N74" s="99">
        <f>'[3]SEPTEMBER-16'!N74+B74</f>
        <v>30</v>
      </c>
      <c r="O74" s="100">
        <f>'[3]SEPTEMBER-16'!O74+C74</f>
        <v>46</v>
      </c>
      <c r="P74" s="98">
        <f t="shared" si="31"/>
        <v>-16</v>
      </c>
      <c r="Q74" s="93">
        <f t="shared" si="32"/>
        <v>-0.34782608695652173</v>
      </c>
      <c r="R74" s="94">
        <f t="shared" ref="R74:S89" si="35">N74/N$73</f>
        <v>9.0818272636454458E-4</v>
      </c>
      <c r="S74" s="95">
        <f t="shared" si="35"/>
        <v>1.4671642267087678E-3</v>
      </c>
      <c r="V74" s="45"/>
      <c r="W74" s="45"/>
    </row>
    <row r="75" spans="1:23" ht="12.9" customHeight="1">
      <c r="A75" s="46" t="s">
        <v>74</v>
      </c>
      <c r="B75" s="149">
        <f>'CODE OCTUBRE-2016 '!C152</f>
        <v>9</v>
      </c>
      <c r="C75" s="23">
        <f>'[2]CODE '!C152</f>
        <v>16</v>
      </c>
      <c r="D75" s="92">
        <f>B75-C75</f>
        <v>-7</v>
      </c>
      <c r="E75" s="93">
        <f>IF(C75=0,"-",(B75-C75)/C75)</f>
        <v>-0.4375</v>
      </c>
      <c r="F75" s="94">
        <f t="shared" si="33"/>
        <v>3.5460992907801418E-3</v>
      </c>
      <c r="G75" s="95">
        <f>C75/C$73</f>
        <v>5.2066384640416527E-3</v>
      </c>
      <c r="H75" s="99">
        <f>'[3]SEPTEMBER-16'!H75+B75</f>
        <v>79</v>
      </c>
      <c r="I75" s="100">
        <f>'[3]SEPTEMBER-16'!I75+C75</f>
        <v>96</v>
      </c>
      <c r="J75" s="98">
        <f t="shared" si="29"/>
        <v>-17</v>
      </c>
      <c r="K75" s="93">
        <f t="shared" si="30"/>
        <v>-0.17708333333333334</v>
      </c>
      <c r="L75" s="94">
        <f t="shared" si="34"/>
        <v>7.99757035837214E-3</v>
      </c>
      <c r="M75" s="95">
        <f t="shared" si="34"/>
        <v>9.3376130726583011E-3</v>
      </c>
      <c r="N75" s="99">
        <f>'[3]SEPTEMBER-16'!N75+B75</f>
        <v>277</v>
      </c>
      <c r="O75" s="100">
        <f>'[3]SEPTEMBER-16'!O75+C75</f>
        <v>329</v>
      </c>
      <c r="P75" s="98">
        <f t="shared" si="31"/>
        <v>-52</v>
      </c>
      <c r="Q75" s="93">
        <f t="shared" si="32"/>
        <v>-0.1580547112462006</v>
      </c>
      <c r="R75" s="94">
        <f t="shared" si="35"/>
        <v>8.3855538400992944E-3</v>
      </c>
      <c r="S75" s="95">
        <f t="shared" si="35"/>
        <v>1.0493413708417058E-2</v>
      </c>
      <c r="V75" s="45"/>
      <c r="W75" s="45"/>
    </row>
    <row r="76" spans="1:23" ht="12.9" customHeight="1">
      <c r="A76" s="46" t="s">
        <v>75</v>
      </c>
      <c r="B76" s="149">
        <f>'CODE OCTUBRE-2016 '!C153</f>
        <v>18</v>
      </c>
      <c r="C76" s="23">
        <f>'[2]CODE '!C153</f>
        <v>36</v>
      </c>
      <c r="D76" s="92">
        <f t="shared" si="28"/>
        <v>-18</v>
      </c>
      <c r="E76" s="93">
        <f t="shared" si="27"/>
        <v>-0.5</v>
      </c>
      <c r="F76" s="94">
        <f t="shared" si="33"/>
        <v>7.0921985815602835E-3</v>
      </c>
      <c r="G76" s="95">
        <f t="shared" si="33"/>
        <v>1.171493654409372E-2</v>
      </c>
      <c r="H76" s="99">
        <f>'[3]SEPTEMBER-16'!H76+B76</f>
        <v>115</v>
      </c>
      <c r="I76" s="100">
        <f>'[3]SEPTEMBER-16'!I76+C76</f>
        <v>186</v>
      </c>
      <c r="J76" s="98">
        <f t="shared" si="29"/>
        <v>-71</v>
      </c>
      <c r="K76" s="93">
        <f t="shared" si="30"/>
        <v>-0.38172043010752688</v>
      </c>
      <c r="L76" s="94">
        <f t="shared" si="34"/>
        <v>1.1642032800161977E-2</v>
      </c>
      <c r="M76" s="95">
        <f t="shared" si="34"/>
        <v>1.8091625328275459E-2</v>
      </c>
      <c r="N76" s="99">
        <f>'[3]SEPTEMBER-16'!N76+B76</f>
        <v>428</v>
      </c>
      <c r="O76" s="100">
        <f>'[3]SEPTEMBER-16'!O76+C76</f>
        <v>700</v>
      </c>
      <c r="P76" s="98">
        <f t="shared" si="31"/>
        <v>-272</v>
      </c>
      <c r="Q76" s="93">
        <f t="shared" si="32"/>
        <v>-0.38857142857142857</v>
      </c>
      <c r="R76" s="94">
        <f t="shared" si="35"/>
        <v>1.2956740229467502E-2</v>
      </c>
      <c r="S76" s="95">
        <f t="shared" si="35"/>
        <v>2.2326412145568207E-2</v>
      </c>
      <c r="V76" s="45"/>
      <c r="W76" s="45"/>
    </row>
    <row r="77" spans="1:23" ht="12.9" customHeight="1">
      <c r="A77" s="46" t="s">
        <v>76</v>
      </c>
      <c r="B77" s="149">
        <f>'CODE OCTUBRE-2016 '!C154</f>
        <v>0</v>
      </c>
      <c r="C77" s="23">
        <f>'[2]CODE '!C154</f>
        <v>0</v>
      </c>
      <c r="D77" s="92">
        <f t="shared" si="28"/>
        <v>0</v>
      </c>
      <c r="E77" s="93" t="str">
        <f t="shared" si="27"/>
        <v>-</v>
      </c>
      <c r="F77" s="94">
        <f t="shared" si="33"/>
        <v>0</v>
      </c>
      <c r="G77" s="95">
        <f t="shared" si="33"/>
        <v>0</v>
      </c>
      <c r="H77" s="99">
        <f>'[3]SEPTEMBER-16'!H77+B77</f>
        <v>14</v>
      </c>
      <c r="I77" s="100">
        <f>'[3]SEPTEMBER-16'!I77+C77</f>
        <v>23</v>
      </c>
      <c r="J77" s="98">
        <f t="shared" si="29"/>
        <v>-9</v>
      </c>
      <c r="K77" s="93">
        <f t="shared" si="30"/>
        <v>-0.39130434782608697</v>
      </c>
      <c r="L77" s="94">
        <f t="shared" si="34"/>
        <v>1.4172909495849362E-3</v>
      </c>
      <c r="M77" s="95">
        <f t="shared" si="34"/>
        <v>2.2371364653243847E-3</v>
      </c>
      <c r="N77" s="99">
        <f>'[3]SEPTEMBER-16'!N77+B77</f>
        <v>38</v>
      </c>
      <c r="O77" s="100">
        <f>'[3]SEPTEMBER-16'!O77+C77</f>
        <v>49</v>
      </c>
      <c r="P77" s="98">
        <f t="shared" si="31"/>
        <v>-11</v>
      </c>
      <c r="Q77" s="93">
        <f t="shared" si="32"/>
        <v>-0.22448979591836735</v>
      </c>
      <c r="R77" s="94">
        <f t="shared" si="35"/>
        <v>1.1503647867284232E-3</v>
      </c>
      <c r="S77" s="95">
        <f t="shared" si="35"/>
        <v>1.5628488501897744E-3</v>
      </c>
      <c r="V77" s="45"/>
      <c r="W77" s="45"/>
    </row>
    <row r="78" spans="1:23" ht="12.9" customHeight="1">
      <c r="A78" s="46" t="s">
        <v>77</v>
      </c>
      <c r="B78" s="149">
        <f>'CODE OCTUBRE-2016 '!C155</f>
        <v>6</v>
      </c>
      <c r="C78" s="23">
        <f>'[2]CODE '!C155</f>
        <v>13</v>
      </c>
      <c r="D78" s="92">
        <f t="shared" si="28"/>
        <v>-7</v>
      </c>
      <c r="E78" s="93">
        <f t="shared" si="27"/>
        <v>-0.53846153846153844</v>
      </c>
      <c r="F78" s="94">
        <f t="shared" si="33"/>
        <v>2.3640661938534278E-3</v>
      </c>
      <c r="G78" s="95">
        <f t="shared" si="33"/>
        <v>4.230393752033843E-3</v>
      </c>
      <c r="H78" s="99">
        <f>'[3]SEPTEMBER-16'!H78+B78</f>
        <v>34</v>
      </c>
      <c r="I78" s="100">
        <f>'[3]SEPTEMBER-16'!I78+C78</f>
        <v>71</v>
      </c>
      <c r="J78" s="98">
        <f t="shared" si="29"/>
        <v>-37</v>
      </c>
      <c r="K78" s="93">
        <f t="shared" si="30"/>
        <v>-0.52112676056338025</v>
      </c>
      <c r="L78" s="94">
        <f t="shared" si="34"/>
        <v>3.441992306134845E-3</v>
      </c>
      <c r="M78" s="95">
        <f t="shared" si="34"/>
        <v>6.9059430016535353E-3</v>
      </c>
      <c r="N78" s="99">
        <f>'[3]SEPTEMBER-16'!N78+B78</f>
        <v>99</v>
      </c>
      <c r="O78" s="100">
        <f>'[3]SEPTEMBER-16'!O78+C78</f>
        <v>178</v>
      </c>
      <c r="P78" s="98">
        <f t="shared" si="31"/>
        <v>-79</v>
      </c>
      <c r="Q78" s="93">
        <f t="shared" si="32"/>
        <v>-0.4438202247191011</v>
      </c>
      <c r="R78" s="94">
        <f t="shared" si="35"/>
        <v>2.997002997002997E-3</v>
      </c>
      <c r="S78" s="95">
        <f t="shared" si="35"/>
        <v>5.6772876598730586E-3</v>
      </c>
      <c r="V78" s="45"/>
      <c r="W78" s="45"/>
    </row>
    <row r="79" spans="1:23" ht="12.9" customHeight="1">
      <c r="A79" s="46" t="s">
        <v>78</v>
      </c>
      <c r="B79" s="149">
        <f>'CODE OCTUBRE-2016 '!C156</f>
        <v>57</v>
      </c>
      <c r="C79" s="23">
        <f>'[2]CODE '!C156</f>
        <v>93</v>
      </c>
      <c r="D79" s="92">
        <f t="shared" si="28"/>
        <v>-36</v>
      </c>
      <c r="E79" s="93">
        <f t="shared" si="27"/>
        <v>-0.38709677419354838</v>
      </c>
      <c r="F79" s="94">
        <f t="shared" si="33"/>
        <v>2.2458628841607566E-2</v>
      </c>
      <c r="G79" s="95">
        <f t="shared" si="33"/>
        <v>3.026358607224211E-2</v>
      </c>
      <c r="H79" s="99">
        <f>'[3]SEPTEMBER-16'!H79+B79</f>
        <v>178</v>
      </c>
      <c r="I79" s="100">
        <f>'[3]SEPTEMBER-16'!I79+C79</f>
        <v>193</v>
      </c>
      <c r="J79" s="98">
        <f t="shared" si="29"/>
        <v>-15</v>
      </c>
      <c r="K79" s="93">
        <f t="shared" si="30"/>
        <v>-7.7720207253886009E-2</v>
      </c>
      <c r="L79" s="94">
        <f t="shared" si="34"/>
        <v>1.8019842073294188E-2</v>
      </c>
      <c r="M79" s="95">
        <f t="shared" si="34"/>
        <v>1.8772492948156794E-2</v>
      </c>
      <c r="N79" s="99">
        <f>'[3]SEPTEMBER-16'!N79+B79</f>
        <v>1064</v>
      </c>
      <c r="O79" s="100">
        <f>'[3]SEPTEMBER-16'!O79+C79</f>
        <v>782</v>
      </c>
      <c r="P79" s="98">
        <f t="shared" si="31"/>
        <v>282</v>
      </c>
      <c r="Q79" s="93">
        <f t="shared" si="32"/>
        <v>0.36061381074168797</v>
      </c>
      <c r="R79" s="94">
        <f t="shared" si="35"/>
        <v>3.2210214028395849E-2</v>
      </c>
      <c r="S79" s="95">
        <f t="shared" si="35"/>
        <v>2.4941791854049055E-2</v>
      </c>
      <c r="V79" s="45"/>
      <c r="W79" s="45"/>
    </row>
    <row r="80" spans="1:23" ht="12.9" customHeight="1">
      <c r="A80" s="46" t="s">
        <v>79</v>
      </c>
      <c r="B80" s="149">
        <f>'CODE OCTUBRE-2016 '!C157</f>
        <v>52</v>
      </c>
      <c r="C80" s="23">
        <f>'[2]CODE '!C157</f>
        <v>52</v>
      </c>
      <c r="D80" s="92">
        <f t="shared" si="28"/>
        <v>0</v>
      </c>
      <c r="E80" s="93">
        <f t="shared" si="27"/>
        <v>0</v>
      </c>
      <c r="F80" s="94">
        <f t="shared" si="33"/>
        <v>2.048857368006304E-2</v>
      </c>
      <c r="G80" s="95">
        <f t="shared" si="33"/>
        <v>1.6921575008135372E-2</v>
      </c>
      <c r="H80" s="99">
        <f>'[3]SEPTEMBER-16'!H80+B80</f>
        <v>72</v>
      </c>
      <c r="I80" s="100">
        <f>'[3]SEPTEMBER-16'!I80+C80</f>
        <v>117</v>
      </c>
      <c r="J80" s="98">
        <f t="shared" si="29"/>
        <v>-45</v>
      </c>
      <c r="K80" s="93">
        <f t="shared" si="30"/>
        <v>-0.38461538461538464</v>
      </c>
      <c r="L80" s="94">
        <f t="shared" si="34"/>
        <v>7.2889248835796717E-3</v>
      </c>
      <c r="M80" s="95">
        <f t="shared" si="34"/>
        <v>1.1380215932302306E-2</v>
      </c>
      <c r="N80" s="99">
        <f>'[3]SEPTEMBER-16'!N80+B80</f>
        <v>892</v>
      </c>
      <c r="O80" s="100">
        <f>'[3]SEPTEMBER-16'!O80+C80</f>
        <v>374</v>
      </c>
      <c r="P80" s="98">
        <f t="shared" si="31"/>
        <v>518</v>
      </c>
      <c r="Q80" s="93">
        <f t="shared" si="32"/>
        <v>1.3850267379679144</v>
      </c>
      <c r="R80" s="94">
        <f t="shared" si="35"/>
        <v>2.7003299730572458E-2</v>
      </c>
      <c r="S80" s="95">
        <f t="shared" si="35"/>
        <v>1.1928683060632156E-2</v>
      </c>
      <c r="V80" s="45"/>
      <c r="W80" s="45"/>
    </row>
    <row r="81" spans="1:23" ht="12.9" customHeight="1">
      <c r="A81" s="46" t="s">
        <v>80</v>
      </c>
      <c r="B81" s="149">
        <f>'CODE OCTUBRE-2016 '!C158</f>
        <v>135</v>
      </c>
      <c r="C81" s="23">
        <f>'[2]CODE '!C158</f>
        <v>202</v>
      </c>
      <c r="D81" s="92">
        <f t="shared" si="28"/>
        <v>-67</v>
      </c>
      <c r="E81" s="93">
        <f t="shared" si="27"/>
        <v>-0.3316831683168317</v>
      </c>
      <c r="F81" s="94">
        <f t="shared" si="33"/>
        <v>5.3191489361702128E-2</v>
      </c>
      <c r="G81" s="95">
        <f t="shared" si="33"/>
        <v>6.5733810608525872E-2</v>
      </c>
      <c r="H81" s="99">
        <f>'[3]SEPTEMBER-16'!H81+B81</f>
        <v>760</v>
      </c>
      <c r="I81" s="100">
        <f>'[3]SEPTEMBER-16'!I81+C81</f>
        <v>979</v>
      </c>
      <c r="J81" s="98">
        <f t="shared" si="29"/>
        <v>-219</v>
      </c>
      <c r="K81" s="93">
        <f t="shared" si="30"/>
        <v>-0.22369765066394279</v>
      </c>
      <c r="L81" s="94">
        <f t="shared" si="34"/>
        <v>7.6938651548896536E-2</v>
      </c>
      <c r="M81" s="95">
        <f t="shared" si="34"/>
        <v>9.5224199980546639E-2</v>
      </c>
      <c r="N81" s="99">
        <f>'[3]SEPTEMBER-16'!N81+B81</f>
        <v>1925</v>
      </c>
      <c r="O81" s="100">
        <f>'[3]SEPTEMBER-16'!O81+C81</f>
        <v>2348</v>
      </c>
      <c r="P81" s="98">
        <f t="shared" si="31"/>
        <v>-423</v>
      </c>
      <c r="Q81" s="93">
        <f t="shared" si="32"/>
        <v>-0.18015332197614992</v>
      </c>
      <c r="R81" s="94">
        <f t="shared" si="35"/>
        <v>5.8275058275058272E-2</v>
      </c>
      <c r="S81" s="95">
        <f t="shared" si="35"/>
        <v>7.4889165311134501E-2</v>
      </c>
      <c r="V81" s="45"/>
      <c r="W81" s="45"/>
    </row>
    <row r="82" spans="1:23" ht="12.9" customHeight="1">
      <c r="A82" s="46" t="s">
        <v>81</v>
      </c>
      <c r="B82" s="149">
        <f>'CODE OCTUBRE-2016 '!C159</f>
        <v>412</v>
      </c>
      <c r="C82" s="23">
        <f>'[2]CODE '!C159</f>
        <v>394</v>
      </c>
      <c r="D82" s="92">
        <f t="shared" si="28"/>
        <v>18</v>
      </c>
      <c r="E82" s="93">
        <f t="shared" si="27"/>
        <v>4.5685279187817257E-2</v>
      </c>
      <c r="F82" s="94">
        <f t="shared" si="33"/>
        <v>0.16233254531126873</v>
      </c>
      <c r="G82" s="95">
        <f t="shared" si="33"/>
        <v>0.12821347217702569</v>
      </c>
      <c r="H82" s="99">
        <f>'[3]SEPTEMBER-16'!H82+B82</f>
        <v>961</v>
      </c>
      <c r="I82" s="100">
        <f>'[3]SEPTEMBER-16'!I82+C82</f>
        <v>1009</v>
      </c>
      <c r="J82" s="98">
        <f t="shared" si="29"/>
        <v>-48</v>
      </c>
      <c r="K82" s="93">
        <f t="shared" si="30"/>
        <v>-4.7571853320118929E-2</v>
      </c>
      <c r="L82" s="94">
        <f t="shared" si="34"/>
        <v>9.7286900182223121E-2</v>
      </c>
      <c r="M82" s="95">
        <f t="shared" si="34"/>
        <v>9.8142204065752359E-2</v>
      </c>
      <c r="N82" s="99">
        <f>'[3]SEPTEMBER-16'!N82+B82</f>
        <v>3167</v>
      </c>
      <c r="O82" s="100">
        <f>'[3]SEPTEMBER-16'!O82+C82</f>
        <v>3864</v>
      </c>
      <c r="P82" s="98">
        <f t="shared" si="31"/>
        <v>-697</v>
      </c>
      <c r="Q82" s="93">
        <f t="shared" si="32"/>
        <v>-0.18038302277432713</v>
      </c>
      <c r="R82" s="94">
        <f t="shared" si="35"/>
        <v>9.5873823146550421E-2</v>
      </c>
      <c r="S82" s="95">
        <f t="shared" si="35"/>
        <v>0.12324179504353651</v>
      </c>
      <c r="V82" s="45"/>
      <c r="W82" s="45"/>
    </row>
    <row r="83" spans="1:23" ht="12.9" customHeight="1">
      <c r="A83" s="46" t="s">
        <v>82</v>
      </c>
      <c r="B83" s="149">
        <f>'CODE OCTUBRE-2016 '!C160</f>
        <v>0</v>
      </c>
      <c r="C83" s="23">
        <f>'[2]CODE '!C160</f>
        <v>0</v>
      </c>
      <c r="D83" s="92">
        <f t="shared" si="28"/>
        <v>0</v>
      </c>
      <c r="E83" s="93" t="str">
        <f t="shared" si="27"/>
        <v>-</v>
      </c>
      <c r="F83" s="94">
        <f t="shared" si="33"/>
        <v>0</v>
      </c>
      <c r="G83" s="95">
        <f t="shared" si="33"/>
        <v>0</v>
      </c>
      <c r="H83" s="99">
        <f>'[3]SEPTEMBER-16'!H83+B83</f>
        <v>0</v>
      </c>
      <c r="I83" s="100">
        <f>'[3]SEPTEMBER-16'!I83+C83</f>
        <v>11</v>
      </c>
      <c r="J83" s="98">
        <f t="shared" si="29"/>
        <v>-11</v>
      </c>
      <c r="K83" s="93">
        <f t="shared" si="30"/>
        <v>-1</v>
      </c>
      <c r="L83" s="94">
        <f t="shared" si="34"/>
        <v>0</v>
      </c>
      <c r="M83" s="95">
        <f t="shared" si="34"/>
        <v>1.0699348312420971E-3</v>
      </c>
      <c r="N83" s="99">
        <f>'[3]SEPTEMBER-16'!N83+B83</f>
        <v>14</v>
      </c>
      <c r="O83" s="100">
        <f>'[3]SEPTEMBER-16'!O83+C83</f>
        <v>24</v>
      </c>
      <c r="P83" s="98">
        <f t="shared" si="31"/>
        <v>-10</v>
      </c>
      <c r="Q83" s="93">
        <f t="shared" si="32"/>
        <v>-0.41666666666666669</v>
      </c>
      <c r="R83" s="94">
        <f t="shared" si="35"/>
        <v>4.2381860563678748E-4</v>
      </c>
      <c r="S83" s="95">
        <f t="shared" si="35"/>
        <v>7.6547698784805278E-4</v>
      </c>
      <c r="V83" s="45"/>
      <c r="W83" s="45"/>
    </row>
    <row r="84" spans="1:23" ht="12.9" customHeight="1">
      <c r="A84" s="46" t="s">
        <v>83</v>
      </c>
      <c r="B84" s="149">
        <f>'CODE OCTUBRE-2016 '!C161</f>
        <v>2</v>
      </c>
      <c r="C84" s="23">
        <f>'[2]CODE '!C161</f>
        <v>16</v>
      </c>
      <c r="D84" s="92">
        <f t="shared" si="28"/>
        <v>-14</v>
      </c>
      <c r="E84" s="93">
        <f t="shared" si="27"/>
        <v>-0.875</v>
      </c>
      <c r="F84" s="94">
        <f t="shared" si="33"/>
        <v>7.8802206461780935E-4</v>
      </c>
      <c r="G84" s="95">
        <f t="shared" si="33"/>
        <v>5.2066384640416527E-3</v>
      </c>
      <c r="H84" s="99">
        <f>'[3]SEPTEMBER-16'!H84+B84</f>
        <v>20</v>
      </c>
      <c r="I84" s="100">
        <f>'[3]SEPTEMBER-16'!I84+C84</f>
        <v>34</v>
      </c>
      <c r="J84" s="98">
        <f t="shared" si="29"/>
        <v>-14</v>
      </c>
      <c r="K84" s="93">
        <f t="shared" si="30"/>
        <v>-0.41176470588235292</v>
      </c>
      <c r="L84" s="94">
        <f t="shared" si="34"/>
        <v>2.0247013565499088E-3</v>
      </c>
      <c r="M84" s="95">
        <f t="shared" si="34"/>
        <v>3.3070712965664818E-3</v>
      </c>
      <c r="N84" s="99">
        <f>'[3]SEPTEMBER-16'!N84+B84</f>
        <v>114</v>
      </c>
      <c r="O84" s="100">
        <f>'[3]SEPTEMBER-16'!O84+C84</f>
        <v>88</v>
      </c>
      <c r="P84" s="98">
        <f t="shared" si="31"/>
        <v>26</v>
      </c>
      <c r="Q84" s="93">
        <f t="shared" si="32"/>
        <v>0.29545454545454547</v>
      </c>
      <c r="R84" s="94">
        <f t="shared" si="35"/>
        <v>3.4510943601852692E-3</v>
      </c>
      <c r="S84" s="95">
        <f t="shared" si="35"/>
        <v>2.8067489554428602E-3</v>
      </c>
      <c r="V84" s="45"/>
      <c r="W84" s="45"/>
    </row>
    <row r="85" spans="1:23" ht="12.9" customHeight="1">
      <c r="A85" s="46" t="s">
        <v>84</v>
      </c>
      <c r="B85" s="149">
        <f>'CODE OCTUBRE-2016 '!C162</f>
        <v>22</v>
      </c>
      <c r="C85" s="23">
        <f>'[2]CODE '!C162</f>
        <v>4</v>
      </c>
      <c r="D85" s="92">
        <f t="shared" si="28"/>
        <v>18</v>
      </c>
      <c r="E85" s="93">
        <f t="shared" si="27"/>
        <v>4.5</v>
      </c>
      <c r="F85" s="94">
        <f t="shared" si="33"/>
        <v>8.6682427107959027E-3</v>
      </c>
      <c r="G85" s="95">
        <f t="shared" si="33"/>
        <v>1.3016596160104132E-3</v>
      </c>
      <c r="H85" s="99">
        <f>'[3]SEPTEMBER-16'!H85+B85</f>
        <v>28</v>
      </c>
      <c r="I85" s="100">
        <f>'[3]SEPTEMBER-16'!I85+C85</f>
        <v>13</v>
      </c>
      <c r="J85" s="98">
        <f t="shared" si="29"/>
        <v>15</v>
      </c>
      <c r="K85" s="93">
        <f t="shared" si="30"/>
        <v>1.1538461538461537</v>
      </c>
      <c r="L85" s="94">
        <f t="shared" si="34"/>
        <v>2.8345818991698723E-3</v>
      </c>
      <c r="M85" s="95">
        <f t="shared" si="34"/>
        <v>1.2644684369224784E-3</v>
      </c>
      <c r="N85" s="99">
        <f>'[3]SEPTEMBER-16'!N85+B85</f>
        <v>103</v>
      </c>
      <c r="O85" s="100">
        <f>'[3]SEPTEMBER-16'!O85+C85</f>
        <v>114</v>
      </c>
      <c r="P85" s="98">
        <f t="shared" si="31"/>
        <v>-11</v>
      </c>
      <c r="Q85" s="93">
        <f t="shared" si="32"/>
        <v>-9.6491228070175433E-2</v>
      </c>
      <c r="R85" s="94">
        <f t="shared" si="35"/>
        <v>3.1180940271849362E-3</v>
      </c>
      <c r="S85" s="95">
        <f t="shared" si="35"/>
        <v>3.636015692278251E-3</v>
      </c>
      <c r="V85" s="45"/>
      <c r="W85" s="45"/>
    </row>
    <row r="86" spans="1:23" ht="12.9" customHeight="1">
      <c r="A86" s="46" t="s">
        <v>85</v>
      </c>
      <c r="B86" s="149">
        <f>'CODE OCTUBRE-2016 '!C163</f>
        <v>2</v>
      </c>
      <c r="C86" s="23">
        <f>'[2]CODE '!C163</f>
        <v>3</v>
      </c>
      <c r="D86" s="92">
        <f t="shared" si="28"/>
        <v>-1</v>
      </c>
      <c r="E86" s="93">
        <f t="shared" si="27"/>
        <v>-0.33333333333333331</v>
      </c>
      <c r="F86" s="94">
        <f t="shared" si="33"/>
        <v>7.8802206461780935E-4</v>
      </c>
      <c r="G86" s="95">
        <f t="shared" si="33"/>
        <v>9.7624471200780994E-4</v>
      </c>
      <c r="H86" s="99">
        <f>'[3]SEPTEMBER-16'!H86+B86</f>
        <v>9</v>
      </c>
      <c r="I86" s="100">
        <f>'[3]SEPTEMBER-16'!I86+C86</f>
        <v>25</v>
      </c>
      <c r="J86" s="98">
        <f t="shared" si="29"/>
        <v>-16</v>
      </c>
      <c r="K86" s="93">
        <f t="shared" si="30"/>
        <v>-0.64</v>
      </c>
      <c r="L86" s="94">
        <f t="shared" si="34"/>
        <v>9.1111561044745896E-4</v>
      </c>
      <c r="M86" s="95">
        <f t="shared" si="34"/>
        <v>2.4316700710047662E-3</v>
      </c>
      <c r="N86" s="99">
        <f>'[3]SEPTEMBER-16'!N86+B86</f>
        <v>71</v>
      </c>
      <c r="O86" s="100">
        <f>'[3]SEPTEMBER-16'!O86+C86</f>
        <v>80</v>
      </c>
      <c r="P86" s="98">
        <f t="shared" si="31"/>
        <v>-9</v>
      </c>
      <c r="Q86" s="93">
        <f t="shared" si="32"/>
        <v>-0.1125</v>
      </c>
      <c r="R86" s="94">
        <f t="shared" si="35"/>
        <v>2.1493657857294219E-3</v>
      </c>
      <c r="S86" s="95">
        <f t="shared" si="35"/>
        <v>2.5515899594935093E-3</v>
      </c>
      <c r="V86" s="45"/>
      <c r="W86" s="45"/>
    </row>
    <row r="87" spans="1:23" ht="12.9" customHeight="1">
      <c r="A87" s="46" t="s">
        <v>86</v>
      </c>
      <c r="B87" s="149">
        <f>'CODE OCTUBRE-2016 '!C164</f>
        <v>14</v>
      </c>
      <c r="C87" s="23">
        <f>'[2]CODE '!C164</f>
        <v>87</v>
      </c>
      <c r="D87" s="92">
        <f t="shared" si="28"/>
        <v>-73</v>
      </c>
      <c r="E87" s="93">
        <f t="shared" si="27"/>
        <v>-0.83908045977011492</v>
      </c>
      <c r="F87" s="94">
        <f t="shared" si="33"/>
        <v>5.5161544523246652E-3</v>
      </c>
      <c r="G87" s="95">
        <f t="shared" si="33"/>
        <v>2.8311096648226487E-2</v>
      </c>
      <c r="H87" s="99">
        <f>'[3]SEPTEMBER-16'!H87+B87</f>
        <v>134</v>
      </c>
      <c r="I87" s="100">
        <f>'[3]SEPTEMBER-16'!I87+C87</f>
        <v>304</v>
      </c>
      <c r="J87" s="98">
        <f t="shared" si="29"/>
        <v>-170</v>
      </c>
      <c r="K87" s="93">
        <f t="shared" si="30"/>
        <v>-0.55921052631578949</v>
      </c>
      <c r="L87" s="94">
        <f t="shared" si="34"/>
        <v>1.3565499088884389E-2</v>
      </c>
      <c r="M87" s="95">
        <f t="shared" si="34"/>
        <v>2.9569108063417955E-2</v>
      </c>
      <c r="N87" s="99">
        <f>'[3]SEPTEMBER-16'!N87+B87</f>
        <v>561</v>
      </c>
      <c r="O87" s="100">
        <f>'[3]SEPTEMBER-16'!O87+C87</f>
        <v>731</v>
      </c>
      <c r="P87" s="98">
        <f t="shared" si="31"/>
        <v>-170</v>
      </c>
      <c r="Q87" s="93">
        <f t="shared" si="32"/>
        <v>-0.23255813953488372</v>
      </c>
      <c r="R87" s="94">
        <f t="shared" si="35"/>
        <v>1.6983016983016984E-2</v>
      </c>
      <c r="S87" s="95">
        <f t="shared" si="35"/>
        <v>2.3315153254871941E-2</v>
      </c>
      <c r="V87" s="45"/>
      <c r="W87" s="45"/>
    </row>
    <row r="88" spans="1:23" ht="12.9" customHeight="1">
      <c r="A88" s="46" t="s">
        <v>87</v>
      </c>
      <c r="B88" s="149">
        <f>'CODE OCTUBRE-2016 '!C165</f>
        <v>99</v>
      </c>
      <c r="C88" s="23">
        <f>'[2]CODE '!C165</f>
        <v>156</v>
      </c>
      <c r="D88" s="92">
        <f t="shared" si="28"/>
        <v>-57</v>
      </c>
      <c r="E88" s="93">
        <f t="shared" si="27"/>
        <v>-0.36538461538461536</v>
      </c>
      <c r="F88" s="94">
        <f t="shared" si="33"/>
        <v>3.9007092198581561E-2</v>
      </c>
      <c r="G88" s="95">
        <f t="shared" si="33"/>
        <v>5.076472502440612E-2</v>
      </c>
      <c r="H88" s="99">
        <f>'[3]SEPTEMBER-16'!H88+B88</f>
        <v>562</v>
      </c>
      <c r="I88" s="100">
        <f>'[3]SEPTEMBER-16'!I88+C88</f>
        <v>645</v>
      </c>
      <c r="J88" s="98">
        <f t="shared" si="29"/>
        <v>-83</v>
      </c>
      <c r="K88" s="93">
        <f t="shared" si="30"/>
        <v>-0.12868217054263567</v>
      </c>
      <c r="L88" s="94">
        <f t="shared" si="34"/>
        <v>5.689410811905244E-2</v>
      </c>
      <c r="M88" s="95">
        <f t="shared" si="34"/>
        <v>6.2737087831922958E-2</v>
      </c>
      <c r="N88" s="99">
        <f>'[3]SEPTEMBER-16'!N88+B88</f>
        <v>1315</v>
      </c>
      <c r="O88" s="100">
        <f>'[3]SEPTEMBER-16'!O88+C88</f>
        <v>1537</v>
      </c>
      <c r="P88" s="98">
        <f t="shared" si="31"/>
        <v>-222</v>
      </c>
      <c r="Q88" s="93">
        <f t="shared" si="32"/>
        <v>-0.14443721535458687</v>
      </c>
      <c r="R88" s="94">
        <f t="shared" si="35"/>
        <v>3.9808676172312533E-2</v>
      </c>
      <c r="S88" s="95">
        <f t="shared" si="35"/>
        <v>4.9022422096769047E-2</v>
      </c>
      <c r="V88" s="45"/>
      <c r="W88" s="45"/>
    </row>
    <row r="89" spans="1:23" ht="12.9" customHeight="1">
      <c r="A89" s="46" t="s">
        <v>88</v>
      </c>
      <c r="B89" s="149">
        <f>'CODE OCTUBRE-2016 '!C166</f>
        <v>7</v>
      </c>
      <c r="C89" s="23">
        <f>'[2]CODE '!C166</f>
        <v>1</v>
      </c>
      <c r="D89" s="92">
        <f t="shared" si="28"/>
        <v>6</v>
      </c>
      <c r="E89" s="93">
        <f t="shared" si="27"/>
        <v>6</v>
      </c>
      <c r="F89" s="94">
        <f t="shared" si="33"/>
        <v>2.7580772261623326E-3</v>
      </c>
      <c r="G89" s="95">
        <f t="shared" si="33"/>
        <v>3.254149040026033E-4</v>
      </c>
      <c r="H89" s="99">
        <f>'[3]SEPTEMBER-16'!H89+B89</f>
        <v>17</v>
      </c>
      <c r="I89" s="100">
        <f>'[3]SEPTEMBER-16'!I89+C89</f>
        <v>3</v>
      </c>
      <c r="J89" s="98">
        <f t="shared" si="29"/>
        <v>14</v>
      </c>
      <c r="K89" s="93">
        <f t="shared" si="30"/>
        <v>4.666666666666667</v>
      </c>
      <c r="L89" s="94">
        <f t="shared" si="34"/>
        <v>1.7209961530674225E-3</v>
      </c>
      <c r="M89" s="95">
        <f t="shared" si="34"/>
        <v>2.9180040852057191E-4</v>
      </c>
      <c r="N89" s="99">
        <f>'[3]SEPTEMBER-16'!N89+B89</f>
        <v>46</v>
      </c>
      <c r="O89" s="100">
        <f>'[3]SEPTEMBER-16'!O89+C89</f>
        <v>13</v>
      </c>
      <c r="P89" s="98">
        <f t="shared" si="31"/>
        <v>33</v>
      </c>
      <c r="Q89" s="93">
        <f t="shared" si="32"/>
        <v>2.5384615384615383</v>
      </c>
      <c r="R89" s="94">
        <f t="shared" si="35"/>
        <v>1.3925468470923016E-3</v>
      </c>
      <c r="S89" s="95">
        <f t="shared" si="35"/>
        <v>4.146333684176953E-4</v>
      </c>
      <c r="V89" s="45"/>
      <c r="W89" s="45"/>
    </row>
    <row r="90" spans="1:23" ht="12.9" customHeight="1">
      <c r="A90" s="46" t="s">
        <v>89</v>
      </c>
      <c r="B90" s="149">
        <f>'CODE OCTUBRE-2016 '!C167</f>
        <v>0</v>
      </c>
      <c r="C90" s="23">
        <f>'[2]CODE '!C167</f>
        <v>0</v>
      </c>
      <c r="D90" s="92">
        <f t="shared" si="28"/>
        <v>0</v>
      </c>
      <c r="E90" s="93" t="str">
        <f t="shared" si="27"/>
        <v>-</v>
      </c>
      <c r="F90" s="94">
        <f t="shared" ref="F90:G102" si="36">B90/B$73</f>
        <v>0</v>
      </c>
      <c r="G90" s="95">
        <f t="shared" si="36"/>
        <v>0</v>
      </c>
      <c r="H90" s="99">
        <f>'[3]SEPTEMBER-16'!H90+B90</f>
        <v>12</v>
      </c>
      <c r="I90" s="100">
        <f>'[3]SEPTEMBER-16'!I90+C90</f>
        <v>11</v>
      </c>
      <c r="J90" s="98">
        <f t="shared" si="29"/>
        <v>1</v>
      </c>
      <c r="K90" s="93">
        <f t="shared" si="30"/>
        <v>9.0909090909090912E-2</v>
      </c>
      <c r="L90" s="94">
        <f t="shared" ref="L90:M102" si="37">H90/H$73</f>
        <v>1.2148208139299453E-3</v>
      </c>
      <c r="M90" s="95">
        <f t="shared" si="37"/>
        <v>1.0699348312420971E-3</v>
      </c>
      <c r="N90" s="99">
        <f>'[3]SEPTEMBER-16'!N90+B90</f>
        <v>30</v>
      </c>
      <c r="O90" s="100">
        <f>'[3]SEPTEMBER-16'!O90+C90</f>
        <v>27</v>
      </c>
      <c r="P90" s="98">
        <f t="shared" si="31"/>
        <v>3</v>
      </c>
      <c r="Q90" s="93">
        <f t="shared" si="32"/>
        <v>0.1111111111111111</v>
      </c>
      <c r="R90" s="94">
        <f t="shared" ref="R90:S102" si="38">N90/N$73</f>
        <v>9.0818272636454458E-4</v>
      </c>
      <c r="S90" s="95">
        <f t="shared" si="38"/>
        <v>8.6116161132905947E-4</v>
      </c>
      <c r="V90" s="45"/>
      <c r="W90" s="45"/>
    </row>
    <row r="91" spans="1:23" ht="12.9" customHeight="1">
      <c r="A91" s="46" t="s">
        <v>90</v>
      </c>
      <c r="B91" s="149">
        <f>'CODE OCTUBRE-2016 '!C168</f>
        <v>116</v>
      </c>
      <c r="C91" s="23">
        <f>'[2]CODE '!C168</f>
        <v>142</v>
      </c>
      <c r="D91" s="92">
        <f t="shared" si="28"/>
        <v>-26</v>
      </c>
      <c r="E91" s="93">
        <f t="shared" si="27"/>
        <v>-0.18309859154929578</v>
      </c>
      <c r="F91" s="94">
        <f t="shared" si="36"/>
        <v>4.5705279747832936E-2</v>
      </c>
      <c r="G91" s="95">
        <f t="shared" si="36"/>
        <v>4.6208916368369671E-2</v>
      </c>
      <c r="H91" s="99">
        <f>'[3]SEPTEMBER-16'!H91+B91</f>
        <v>397</v>
      </c>
      <c r="I91" s="100">
        <f>'[3]SEPTEMBER-16'!I91+C91</f>
        <v>518</v>
      </c>
      <c r="J91" s="98">
        <f t="shared" si="29"/>
        <v>-121</v>
      </c>
      <c r="K91" s="93">
        <f t="shared" si="30"/>
        <v>-0.2335907335907336</v>
      </c>
      <c r="L91" s="94">
        <f t="shared" si="37"/>
        <v>4.019032192751569E-2</v>
      </c>
      <c r="M91" s="95">
        <f t="shared" si="37"/>
        <v>5.0384203871218752E-2</v>
      </c>
      <c r="N91" s="99">
        <f>'[3]SEPTEMBER-16'!N91+B91</f>
        <v>1052</v>
      </c>
      <c r="O91" s="100">
        <f>'[3]SEPTEMBER-16'!O91+C91</f>
        <v>1494</v>
      </c>
      <c r="P91" s="98">
        <f t="shared" si="31"/>
        <v>-442</v>
      </c>
      <c r="Q91" s="93">
        <f t="shared" si="32"/>
        <v>-0.2958500669344043</v>
      </c>
      <c r="R91" s="94">
        <f t="shared" si="38"/>
        <v>3.1846940937850031E-2</v>
      </c>
      <c r="S91" s="95">
        <f t="shared" si="38"/>
        <v>4.7650942493541286E-2</v>
      </c>
      <c r="V91" s="45"/>
      <c r="W91" s="45"/>
    </row>
    <row r="92" spans="1:23" ht="12.9" customHeight="1">
      <c r="A92" s="46" t="s">
        <v>91</v>
      </c>
      <c r="B92" s="149">
        <f>'CODE OCTUBRE-2016 '!C169</f>
        <v>30</v>
      </c>
      <c r="C92" s="23">
        <f>'[2]CODE '!C169</f>
        <v>47</v>
      </c>
      <c r="D92" s="92">
        <f t="shared" si="28"/>
        <v>-17</v>
      </c>
      <c r="E92" s="93">
        <f t="shared" si="27"/>
        <v>-0.36170212765957449</v>
      </c>
      <c r="F92" s="94">
        <f t="shared" si="36"/>
        <v>1.1820330969267139E-2</v>
      </c>
      <c r="G92" s="95">
        <f t="shared" si="36"/>
        <v>1.5294500488122356E-2</v>
      </c>
      <c r="H92" s="99">
        <f>'[3]SEPTEMBER-16'!H92+B92</f>
        <v>174</v>
      </c>
      <c r="I92" s="100">
        <f>'[3]SEPTEMBER-16'!I92+C92</f>
        <v>123</v>
      </c>
      <c r="J92" s="98">
        <f t="shared" si="29"/>
        <v>51</v>
      </c>
      <c r="K92" s="93">
        <f t="shared" si="30"/>
        <v>0.41463414634146339</v>
      </c>
      <c r="L92" s="94">
        <f t="shared" si="37"/>
        <v>1.7614901801984207E-2</v>
      </c>
      <c r="M92" s="95">
        <f t="shared" si="37"/>
        <v>1.1963816749343449E-2</v>
      </c>
      <c r="N92" s="99">
        <f>'[3]SEPTEMBER-16'!N92+B92</f>
        <v>2969</v>
      </c>
      <c r="O92" s="100">
        <f>'[3]SEPTEMBER-16'!O92+C92</f>
        <v>476</v>
      </c>
      <c r="P92" s="98">
        <f t="shared" si="31"/>
        <v>2493</v>
      </c>
      <c r="Q92" s="93">
        <f t="shared" si="32"/>
        <v>5.2373949579831933</v>
      </c>
      <c r="R92" s="94">
        <f t="shared" si="38"/>
        <v>8.9879817152544422E-2</v>
      </c>
      <c r="S92" s="95">
        <f t="shared" si="38"/>
        <v>1.5181960258986381E-2</v>
      </c>
      <c r="V92" s="45"/>
      <c r="W92" s="45"/>
    </row>
    <row r="93" spans="1:23" ht="12.9" customHeight="1">
      <c r="A93" s="46" t="s">
        <v>92</v>
      </c>
      <c r="B93" s="149">
        <f>'CODE OCTUBRE-2016 '!C170</f>
        <v>19</v>
      </c>
      <c r="C93" s="23">
        <f>'[2]CODE '!C170</f>
        <v>0</v>
      </c>
      <c r="D93" s="92">
        <f t="shared" si="28"/>
        <v>19</v>
      </c>
      <c r="E93" s="93" t="str">
        <f t="shared" si="27"/>
        <v>-</v>
      </c>
      <c r="F93" s="94">
        <f t="shared" si="36"/>
        <v>7.4862096138691887E-3</v>
      </c>
      <c r="G93" s="95">
        <f t="shared" si="36"/>
        <v>0</v>
      </c>
      <c r="H93" s="99">
        <f>'[3]SEPTEMBER-16'!H93+B93</f>
        <v>89</v>
      </c>
      <c r="I93" s="100">
        <f>'[3]SEPTEMBER-16'!I93+C93</f>
        <v>89</v>
      </c>
      <c r="J93" s="98">
        <f t="shared" si="29"/>
        <v>0</v>
      </c>
      <c r="K93" s="93">
        <f t="shared" si="30"/>
        <v>0</v>
      </c>
      <c r="L93" s="94">
        <f t="shared" si="37"/>
        <v>9.0099210366470939E-3</v>
      </c>
      <c r="M93" s="95">
        <f t="shared" si="37"/>
        <v>8.6567454527769674E-3</v>
      </c>
      <c r="N93" s="99">
        <f>'[3]SEPTEMBER-16'!N93+B93</f>
        <v>298</v>
      </c>
      <c r="O93" s="100">
        <f>'[3]SEPTEMBER-16'!O93+C93</f>
        <v>211</v>
      </c>
      <c r="P93" s="98">
        <f t="shared" si="31"/>
        <v>87</v>
      </c>
      <c r="Q93" s="93">
        <f t="shared" si="32"/>
        <v>0.41232227488151657</v>
      </c>
      <c r="R93" s="94">
        <f t="shared" si="38"/>
        <v>9.0212817485544761E-3</v>
      </c>
      <c r="S93" s="95">
        <f t="shared" si="38"/>
        <v>6.7298185181641308E-3</v>
      </c>
      <c r="V93" s="45"/>
      <c r="W93" s="45"/>
    </row>
    <row r="94" spans="1:23" ht="12.9" customHeight="1">
      <c r="A94" s="46" t="s">
        <v>93</v>
      </c>
      <c r="B94" s="149">
        <f>'CODE OCTUBRE-2016 '!C171</f>
        <v>7</v>
      </c>
      <c r="C94" s="23">
        <f>'[2]CODE '!C171</f>
        <v>16</v>
      </c>
      <c r="D94" s="92">
        <f t="shared" si="28"/>
        <v>-9</v>
      </c>
      <c r="E94" s="93">
        <f t="shared" si="27"/>
        <v>-0.5625</v>
      </c>
      <c r="F94" s="94">
        <f t="shared" si="36"/>
        <v>2.7580772261623326E-3</v>
      </c>
      <c r="G94" s="95">
        <f t="shared" si="36"/>
        <v>5.2066384640416527E-3</v>
      </c>
      <c r="H94" s="99">
        <f>'[3]SEPTEMBER-16'!H94+B94</f>
        <v>131</v>
      </c>
      <c r="I94" s="100">
        <f>'[3]SEPTEMBER-16'!I94+C94</f>
        <v>60</v>
      </c>
      <c r="J94" s="98">
        <f t="shared" si="29"/>
        <v>71</v>
      </c>
      <c r="K94" s="93">
        <f t="shared" si="30"/>
        <v>1.1833333333333333</v>
      </c>
      <c r="L94" s="94">
        <f t="shared" si="37"/>
        <v>1.3261793885401904E-2</v>
      </c>
      <c r="M94" s="95">
        <f t="shared" si="37"/>
        <v>5.8360081704114386E-3</v>
      </c>
      <c r="N94" s="99">
        <f>'[3]SEPTEMBER-16'!N94+B94</f>
        <v>284</v>
      </c>
      <c r="O94" s="100">
        <f>'[3]SEPTEMBER-16'!O94+C94</f>
        <v>224</v>
      </c>
      <c r="P94" s="98">
        <f t="shared" si="31"/>
        <v>60</v>
      </c>
      <c r="Q94" s="93">
        <f t="shared" si="32"/>
        <v>0.26785714285714285</v>
      </c>
      <c r="R94" s="94">
        <f t="shared" si="38"/>
        <v>8.5974631429176877E-3</v>
      </c>
      <c r="S94" s="95">
        <f t="shared" si="38"/>
        <v>7.1444518865818266E-3</v>
      </c>
      <c r="V94" s="45"/>
      <c r="W94" s="45"/>
    </row>
    <row r="95" spans="1:23" ht="12.9" customHeight="1">
      <c r="A95" s="46" t="s">
        <v>94</v>
      </c>
      <c r="B95" s="149">
        <f>'CODE OCTUBRE-2016 '!C172</f>
        <v>15</v>
      </c>
      <c r="C95" s="23">
        <f>'[2]CODE '!C172</f>
        <v>36</v>
      </c>
      <c r="D95" s="92">
        <f t="shared" si="28"/>
        <v>-21</v>
      </c>
      <c r="E95" s="93">
        <f t="shared" si="27"/>
        <v>-0.58333333333333337</v>
      </c>
      <c r="F95" s="94">
        <f t="shared" si="36"/>
        <v>5.9101654846335696E-3</v>
      </c>
      <c r="G95" s="95">
        <f t="shared" si="36"/>
        <v>1.171493654409372E-2</v>
      </c>
      <c r="H95" s="99">
        <f>'[3]SEPTEMBER-16'!H95+B95</f>
        <v>19</v>
      </c>
      <c r="I95" s="100">
        <f>'[3]SEPTEMBER-16'!I95+C95</f>
        <v>43</v>
      </c>
      <c r="J95" s="98">
        <f t="shared" si="29"/>
        <v>-24</v>
      </c>
      <c r="K95" s="93">
        <f t="shared" si="30"/>
        <v>-0.55813953488372092</v>
      </c>
      <c r="L95" s="94">
        <f t="shared" si="37"/>
        <v>1.9234662887224134E-3</v>
      </c>
      <c r="M95" s="95">
        <f t="shared" si="37"/>
        <v>4.1824725221281979E-3</v>
      </c>
      <c r="N95" s="99">
        <f>'[3]SEPTEMBER-16'!N95+B95</f>
        <v>118</v>
      </c>
      <c r="O95" s="100">
        <f>'[3]SEPTEMBER-16'!O95+C95</f>
        <v>100</v>
      </c>
      <c r="P95" s="98">
        <f t="shared" si="31"/>
        <v>18</v>
      </c>
      <c r="Q95" s="93">
        <f t="shared" si="32"/>
        <v>0.18</v>
      </c>
      <c r="R95" s="94">
        <f t="shared" si="38"/>
        <v>3.5721853903672085E-3</v>
      </c>
      <c r="S95" s="95">
        <f t="shared" si="38"/>
        <v>3.1894874493668865E-3</v>
      </c>
      <c r="V95" s="45"/>
      <c r="W95" s="45"/>
    </row>
    <row r="96" spans="1:23" ht="12.75" customHeight="1">
      <c r="A96" s="46" t="s">
        <v>95</v>
      </c>
      <c r="B96" s="149">
        <f>'CODE OCTUBRE-2016 '!C173</f>
        <v>1</v>
      </c>
      <c r="C96" s="23">
        <f>'[2]CODE '!C173</f>
        <v>0</v>
      </c>
      <c r="D96" s="92">
        <f t="shared" si="28"/>
        <v>1</v>
      </c>
      <c r="E96" s="93" t="str">
        <f t="shared" si="27"/>
        <v>-</v>
      </c>
      <c r="F96" s="94">
        <f t="shared" si="36"/>
        <v>3.9401103230890468E-4</v>
      </c>
      <c r="G96" s="95">
        <f t="shared" si="36"/>
        <v>0</v>
      </c>
      <c r="H96" s="99">
        <f>'[3]SEPTEMBER-16'!H96+B96</f>
        <v>1</v>
      </c>
      <c r="I96" s="100">
        <f>'[3]SEPTEMBER-16'!I96+C96</f>
        <v>1</v>
      </c>
      <c r="J96" s="98">
        <f t="shared" si="29"/>
        <v>0</v>
      </c>
      <c r="K96" s="93">
        <f t="shared" si="30"/>
        <v>0</v>
      </c>
      <c r="L96" s="94">
        <f t="shared" si="37"/>
        <v>1.0123506782749544E-4</v>
      </c>
      <c r="M96" s="95">
        <f t="shared" si="37"/>
        <v>9.726680284019065E-5</v>
      </c>
      <c r="N96" s="99">
        <f>'[3]SEPTEMBER-16'!N96+B96</f>
        <v>1</v>
      </c>
      <c r="O96" s="100">
        <f>'[3]SEPTEMBER-16'!O96+C96</f>
        <v>8</v>
      </c>
      <c r="P96" s="98">
        <f t="shared" si="31"/>
        <v>-7</v>
      </c>
      <c r="Q96" s="93">
        <f t="shared" si="32"/>
        <v>-0.875</v>
      </c>
      <c r="R96" s="94">
        <f t="shared" si="38"/>
        <v>3.0272757545484818E-5</v>
      </c>
      <c r="S96" s="95">
        <f t="shared" si="38"/>
        <v>2.5515899594935094E-4</v>
      </c>
      <c r="V96" s="45"/>
      <c r="W96" s="45"/>
    </row>
    <row r="97" spans="1:23" ht="12.75" customHeight="1">
      <c r="A97" s="46" t="s">
        <v>96</v>
      </c>
      <c r="B97" s="149">
        <f>'CODE OCTUBRE-2016 '!C174</f>
        <v>12</v>
      </c>
      <c r="C97" s="23">
        <f>'[2]CODE '!C174</f>
        <v>5</v>
      </c>
      <c r="D97" s="92">
        <f t="shared" si="28"/>
        <v>7</v>
      </c>
      <c r="E97" s="93">
        <f t="shared" si="27"/>
        <v>1.4</v>
      </c>
      <c r="F97" s="94">
        <f t="shared" si="36"/>
        <v>4.7281323877068557E-3</v>
      </c>
      <c r="G97" s="95">
        <f t="shared" si="36"/>
        <v>1.6270745200130166E-3</v>
      </c>
      <c r="H97" s="99">
        <f>'[3]SEPTEMBER-16'!H97+B97</f>
        <v>58</v>
      </c>
      <c r="I97" s="100">
        <f>'[3]SEPTEMBER-16'!I97+C97</f>
        <v>21</v>
      </c>
      <c r="J97" s="98">
        <f t="shared" si="29"/>
        <v>37</v>
      </c>
      <c r="K97" s="93">
        <f t="shared" si="30"/>
        <v>1.7619047619047619</v>
      </c>
      <c r="L97" s="94">
        <f t="shared" si="37"/>
        <v>5.871633933994736E-3</v>
      </c>
      <c r="M97" s="95">
        <f t="shared" si="37"/>
        <v>2.0426028596440037E-3</v>
      </c>
      <c r="N97" s="99">
        <f>'[3]SEPTEMBER-16'!N97+B97</f>
        <v>110</v>
      </c>
      <c r="O97" s="100">
        <f>'[3]SEPTEMBER-16'!O97+C97</f>
        <v>109</v>
      </c>
      <c r="P97" s="98">
        <f t="shared" si="31"/>
        <v>1</v>
      </c>
      <c r="Q97" s="93">
        <f t="shared" si="32"/>
        <v>9.1743119266055051E-3</v>
      </c>
      <c r="R97" s="94">
        <f t="shared" si="38"/>
        <v>3.33000333000333E-3</v>
      </c>
      <c r="S97" s="95">
        <f t="shared" si="38"/>
        <v>3.4765413198099065E-3</v>
      </c>
      <c r="V97" s="45"/>
      <c r="W97" s="45"/>
    </row>
    <row r="98" spans="1:23" ht="12.9" customHeight="1">
      <c r="A98" s="46" t="s">
        <v>97</v>
      </c>
      <c r="B98" s="149">
        <f>'CODE OCTUBRE-2016 '!C175</f>
        <v>878</v>
      </c>
      <c r="C98" s="23">
        <f>'[2]CODE '!C175</f>
        <v>906</v>
      </c>
      <c r="D98" s="92">
        <f t="shared" si="28"/>
        <v>-28</v>
      </c>
      <c r="E98" s="93">
        <f t="shared" si="27"/>
        <v>-3.0905077262693158E-2</v>
      </c>
      <c r="F98" s="94">
        <f t="shared" si="36"/>
        <v>0.34594168636721828</v>
      </c>
      <c r="G98" s="95">
        <f t="shared" si="36"/>
        <v>0.29482590302635858</v>
      </c>
      <c r="H98" s="99">
        <f>'[3]SEPTEMBER-16'!H98+B98</f>
        <v>3920</v>
      </c>
      <c r="I98" s="100">
        <f>'[3]SEPTEMBER-16'!I98+C98</f>
        <v>3073</v>
      </c>
      <c r="J98" s="98">
        <f t="shared" si="29"/>
        <v>847</v>
      </c>
      <c r="K98" s="93">
        <f t="shared" si="30"/>
        <v>0.27562642369020501</v>
      </c>
      <c r="L98" s="94">
        <f t="shared" si="37"/>
        <v>0.39684146588378216</v>
      </c>
      <c r="M98" s="95">
        <f t="shared" si="37"/>
        <v>0.29890088512790586</v>
      </c>
      <c r="N98" s="99">
        <f>'[3]SEPTEMBER-16'!N98+B98</f>
        <v>7919</v>
      </c>
      <c r="O98" s="100">
        <f>'[3]SEPTEMBER-16'!O98+C98</f>
        <v>8257</v>
      </c>
      <c r="P98" s="98">
        <f t="shared" si="31"/>
        <v>-338</v>
      </c>
      <c r="Q98" s="93">
        <f t="shared" si="32"/>
        <v>-4.0934964272738281E-2</v>
      </c>
      <c r="R98" s="94">
        <f t="shared" si="38"/>
        <v>0.23972996700269428</v>
      </c>
      <c r="S98" s="95">
        <f t="shared" si="38"/>
        <v>0.26335597869422384</v>
      </c>
      <c r="V98" s="45"/>
      <c r="W98" s="45"/>
    </row>
    <row r="99" spans="1:23" ht="12.9" customHeight="1">
      <c r="A99" s="46" t="s">
        <v>98</v>
      </c>
      <c r="B99" s="149">
        <f>'CODE OCTUBRE-2016 '!C176</f>
        <v>52</v>
      </c>
      <c r="C99" s="23">
        <f>'[2]CODE '!C176</f>
        <v>47</v>
      </c>
      <c r="D99" s="92">
        <f t="shared" si="28"/>
        <v>5</v>
      </c>
      <c r="E99" s="93">
        <f t="shared" si="27"/>
        <v>0.10638297872340426</v>
      </c>
      <c r="F99" s="94">
        <f t="shared" si="36"/>
        <v>2.048857368006304E-2</v>
      </c>
      <c r="G99" s="95">
        <f t="shared" si="36"/>
        <v>1.5294500488122356E-2</v>
      </c>
      <c r="H99" s="99">
        <f>'[3]SEPTEMBER-16'!H99+B99</f>
        <v>160</v>
      </c>
      <c r="I99" s="100">
        <f>'[3]SEPTEMBER-16'!I99+C99</f>
        <v>123</v>
      </c>
      <c r="J99" s="98">
        <f t="shared" si="29"/>
        <v>37</v>
      </c>
      <c r="K99" s="93">
        <f t="shared" si="30"/>
        <v>0.30081300813008133</v>
      </c>
      <c r="L99" s="94">
        <f t="shared" si="37"/>
        <v>1.619761085239927E-2</v>
      </c>
      <c r="M99" s="95">
        <f t="shared" si="37"/>
        <v>1.1963816749343449E-2</v>
      </c>
      <c r="N99" s="99">
        <f>'[3]SEPTEMBER-16'!N99+B99</f>
        <v>2670</v>
      </c>
      <c r="O99" s="100">
        <f>'[3]SEPTEMBER-16'!O99+C99</f>
        <v>714</v>
      </c>
      <c r="P99" s="98">
        <f t="shared" si="31"/>
        <v>1956</v>
      </c>
      <c r="Q99" s="93">
        <f t="shared" si="32"/>
        <v>2.7394957983193278</v>
      </c>
      <c r="R99" s="94">
        <f t="shared" si="38"/>
        <v>8.0828262646444465E-2</v>
      </c>
      <c r="S99" s="95">
        <f t="shared" si="38"/>
        <v>2.277294038847957E-2</v>
      </c>
      <c r="V99" s="45"/>
      <c r="W99" s="45"/>
    </row>
    <row r="100" spans="1:23" ht="12.9" customHeight="1">
      <c r="A100" s="46" t="s">
        <v>99</v>
      </c>
      <c r="B100" s="149">
        <f>'CODE OCTUBRE-2016 '!C177</f>
        <v>75</v>
      </c>
      <c r="C100" s="23">
        <f>'[2]CODE '!C177</f>
        <v>42</v>
      </c>
      <c r="D100" s="92">
        <f t="shared" si="28"/>
        <v>33</v>
      </c>
      <c r="E100" s="93">
        <f t="shared" si="27"/>
        <v>0.7857142857142857</v>
      </c>
      <c r="F100" s="94">
        <f t="shared" si="36"/>
        <v>2.955082742316785E-2</v>
      </c>
      <c r="G100" s="95">
        <f t="shared" si="36"/>
        <v>1.366742596810934E-2</v>
      </c>
      <c r="H100" s="99">
        <f>'[3]SEPTEMBER-16'!H100+B100</f>
        <v>191</v>
      </c>
      <c r="I100" s="100">
        <f>'[3]SEPTEMBER-16'!I100+C100</f>
        <v>164</v>
      </c>
      <c r="J100" s="98">
        <f t="shared" si="29"/>
        <v>27</v>
      </c>
      <c r="K100" s="93">
        <f t="shared" si="30"/>
        <v>0.16463414634146342</v>
      </c>
      <c r="L100" s="94">
        <f t="shared" si="37"/>
        <v>1.9335897955051629E-2</v>
      </c>
      <c r="M100" s="95">
        <f t="shared" si="37"/>
        <v>1.5951755665791264E-2</v>
      </c>
      <c r="N100" s="99">
        <f>'[3]SEPTEMBER-16'!N100+B100</f>
        <v>737</v>
      </c>
      <c r="O100" s="100">
        <f>'[3]SEPTEMBER-16'!O100+C100</f>
        <v>1062</v>
      </c>
      <c r="P100" s="98">
        <f t="shared" si="31"/>
        <v>-325</v>
      </c>
      <c r="Q100" s="93">
        <f t="shared" si="32"/>
        <v>-0.30602636534839922</v>
      </c>
      <c r="R100" s="94">
        <f t="shared" si="38"/>
        <v>2.2311022311022312E-2</v>
      </c>
      <c r="S100" s="95">
        <f t="shared" si="38"/>
        <v>3.3872356712276334E-2</v>
      </c>
      <c r="V100" s="45"/>
      <c r="W100" s="45"/>
    </row>
    <row r="101" spans="1:23" ht="12.9" customHeight="1">
      <c r="A101" s="150" t="s">
        <v>100</v>
      </c>
      <c r="B101" s="149">
        <f>'CODE OCTUBRE-2016 '!C178</f>
        <v>12</v>
      </c>
      <c r="C101" s="23">
        <f>'[2]CODE '!C178</f>
        <v>39</v>
      </c>
      <c r="D101" s="92">
        <f t="shared" si="28"/>
        <v>-27</v>
      </c>
      <c r="E101" s="151">
        <f t="shared" si="27"/>
        <v>-0.69230769230769229</v>
      </c>
      <c r="F101" s="152">
        <f t="shared" si="36"/>
        <v>4.7281323877068557E-3</v>
      </c>
      <c r="G101" s="153">
        <f t="shared" si="36"/>
        <v>1.269118125610153E-2</v>
      </c>
      <c r="H101" s="99">
        <f>'[3]SEPTEMBER-16'!H101+B101</f>
        <v>26</v>
      </c>
      <c r="I101" s="100">
        <f>'[3]SEPTEMBER-16'!I101+C101</f>
        <v>76</v>
      </c>
      <c r="J101" s="154">
        <f t="shared" si="29"/>
        <v>-50</v>
      </c>
      <c r="K101" s="151">
        <f t="shared" si="30"/>
        <v>-0.65789473684210531</v>
      </c>
      <c r="L101" s="152">
        <f t="shared" si="37"/>
        <v>2.6321117635148814E-3</v>
      </c>
      <c r="M101" s="153">
        <f t="shared" si="37"/>
        <v>7.3922770158544888E-3</v>
      </c>
      <c r="N101" s="99">
        <f>'[3]SEPTEMBER-16'!N101+B101</f>
        <v>149</v>
      </c>
      <c r="O101" s="100">
        <f>'[3]SEPTEMBER-16'!O101+C101</f>
        <v>143</v>
      </c>
      <c r="P101" s="154">
        <f t="shared" si="31"/>
        <v>6</v>
      </c>
      <c r="Q101" s="151">
        <f t="shared" si="32"/>
        <v>4.195804195804196E-2</v>
      </c>
      <c r="R101" s="152">
        <f t="shared" si="38"/>
        <v>4.5106408742772381E-3</v>
      </c>
      <c r="S101" s="153">
        <f t="shared" si="38"/>
        <v>4.5609670525946482E-3</v>
      </c>
      <c r="V101" s="45"/>
      <c r="W101" s="45"/>
    </row>
    <row r="102" spans="1:23" ht="12.9" customHeight="1">
      <c r="A102" s="155" t="s">
        <v>101</v>
      </c>
      <c r="B102" s="156">
        <f>SUM(B103:B107)</f>
        <v>369</v>
      </c>
      <c r="C102" s="157">
        <f>SUM(C103:C107)</f>
        <v>420</v>
      </c>
      <c r="D102" s="92">
        <f t="shared" si="28"/>
        <v>-51</v>
      </c>
      <c r="E102" s="158">
        <f t="shared" si="27"/>
        <v>-0.12142857142857143</v>
      </c>
      <c r="F102" s="110">
        <f t="shared" si="36"/>
        <v>0.1453900709219858</v>
      </c>
      <c r="G102" s="111">
        <f t="shared" si="36"/>
        <v>0.1366742596810934</v>
      </c>
      <c r="H102" s="159">
        <f>SUM(H103:H107)</f>
        <v>1164</v>
      </c>
      <c r="I102" s="160">
        <f>SUM(I103:I107)</f>
        <v>1175</v>
      </c>
      <c r="J102" s="109">
        <f t="shared" si="29"/>
        <v>-11</v>
      </c>
      <c r="K102" s="158">
        <f t="shared" si="30"/>
        <v>-9.3617021276595751E-3</v>
      </c>
      <c r="L102" s="110">
        <f t="shared" si="37"/>
        <v>0.1178376189512047</v>
      </c>
      <c r="M102" s="111">
        <f t="shared" si="37"/>
        <v>0.114288493337224</v>
      </c>
      <c r="N102" s="159">
        <f>SUM(N103:N107)</f>
        <v>4243</v>
      </c>
      <c r="O102" s="161">
        <f>SUM(O103:O107)</f>
        <v>4183</v>
      </c>
      <c r="P102" s="109">
        <f t="shared" si="31"/>
        <v>60</v>
      </c>
      <c r="Q102" s="158">
        <f t="shared" si="32"/>
        <v>1.4343772412144394E-2</v>
      </c>
      <c r="R102" s="110">
        <f t="shared" si="38"/>
        <v>0.12844731026549208</v>
      </c>
      <c r="S102" s="111">
        <f t="shared" si="38"/>
        <v>0.13341626000701687</v>
      </c>
      <c r="U102" s="103"/>
      <c r="V102" s="104"/>
      <c r="W102" s="104"/>
    </row>
    <row r="103" spans="1:23" ht="12.9" customHeight="1">
      <c r="A103" s="150" t="s">
        <v>102</v>
      </c>
      <c r="B103" s="149">
        <f>'CODE OCTUBRE-2016 '!C180</f>
        <v>17</v>
      </c>
      <c r="C103" s="23">
        <f>'[2]CODE '!C180</f>
        <v>40</v>
      </c>
      <c r="D103" s="92">
        <f t="shared" si="28"/>
        <v>-23</v>
      </c>
      <c r="E103" s="151">
        <f t="shared" si="27"/>
        <v>-0.57499999999999996</v>
      </c>
      <c r="F103" s="152">
        <f t="shared" ref="F103:G107" si="39">B103/B$102</f>
        <v>4.6070460704607047E-2</v>
      </c>
      <c r="G103" s="153">
        <f t="shared" si="39"/>
        <v>9.5238095238095233E-2</v>
      </c>
      <c r="H103" s="99">
        <f>'[3]SEPTEMBER-16'!H103+B103</f>
        <v>109</v>
      </c>
      <c r="I103" s="100">
        <f>'[3]SEPTEMBER-16'!I103+C103</f>
        <v>130</v>
      </c>
      <c r="J103" s="154">
        <f t="shared" si="29"/>
        <v>-21</v>
      </c>
      <c r="K103" s="151">
        <f t="shared" si="30"/>
        <v>-0.16153846153846155</v>
      </c>
      <c r="L103" s="152">
        <f t="shared" ref="L103:M107" si="40">H103/H$102</f>
        <v>9.3642611683848798E-2</v>
      </c>
      <c r="M103" s="153">
        <f t="shared" si="40"/>
        <v>0.11063829787234042</v>
      </c>
      <c r="N103" s="99">
        <f>'[3]SEPTEMBER-16'!N103+B103</f>
        <v>486</v>
      </c>
      <c r="O103" s="100">
        <f>'[3]SEPTEMBER-16'!O103+C103</f>
        <v>440</v>
      </c>
      <c r="P103" s="154">
        <f t="shared" si="31"/>
        <v>46</v>
      </c>
      <c r="Q103" s="151">
        <f t="shared" si="32"/>
        <v>0.10454545454545454</v>
      </c>
      <c r="R103" s="152">
        <f t="shared" ref="R103:S107" si="41">N103/N$102</f>
        <v>0.11454159792599576</v>
      </c>
      <c r="S103" s="153">
        <f t="shared" si="41"/>
        <v>0.10518766435572556</v>
      </c>
      <c r="V103" s="45"/>
      <c r="W103" s="45"/>
    </row>
    <row r="104" spans="1:23" ht="12.9" customHeight="1">
      <c r="A104" s="46" t="s">
        <v>103</v>
      </c>
      <c r="B104" s="149">
        <f>'CODE OCTUBRE-2016 '!C181</f>
        <v>0</v>
      </c>
      <c r="C104" s="23">
        <f>'[2]CODE '!C181</f>
        <v>0</v>
      </c>
      <c r="D104" s="92">
        <f t="shared" si="28"/>
        <v>0</v>
      </c>
      <c r="E104" s="93" t="str">
        <f t="shared" si="27"/>
        <v>-</v>
      </c>
      <c r="F104" s="94">
        <f t="shared" si="39"/>
        <v>0</v>
      </c>
      <c r="G104" s="95">
        <f t="shared" si="39"/>
        <v>0</v>
      </c>
      <c r="H104" s="99">
        <f>'[3]SEPTEMBER-16'!H104+B104</f>
        <v>0</v>
      </c>
      <c r="I104" s="100">
        <f>'[3]SEPTEMBER-16'!I104+C104</f>
        <v>0</v>
      </c>
      <c r="J104" s="98">
        <f t="shared" si="29"/>
        <v>0</v>
      </c>
      <c r="K104" s="93" t="str">
        <f t="shared" si="30"/>
        <v>-</v>
      </c>
      <c r="L104" s="94">
        <f t="shared" si="40"/>
        <v>0</v>
      </c>
      <c r="M104" s="95">
        <f t="shared" si="40"/>
        <v>0</v>
      </c>
      <c r="N104" s="99">
        <f>'[3]SEPTEMBER-16'!N104+B104</f>
        <v>4</v>
      </c>
      <c r="O104" s="100">
        <f>'[3]SEPTEMBER-16'!O104+C104</f>
        <v>8</v>
      </c>
      <c r="P104" s="98">
        <f t="shared" si="31"/>
        <v>-4</v>
      </c>
      <c r="Q104" s="151">
        <f t="shared" si="32"/>
        <v>-0.5</v>
      </c>
      <c r="R104" s="94">
        <f t="shared" si="41"/>
        <v>9.4272920103700216E-4</v>
      </c>
      <c r="S104" s="95">
        <f t="shared" si="41"/>
        <v>1.9125029882859192E-3</v>
      </c>
      <c r="V104" s="45"/>
      <c r="W104" s="45"/>
    </row>
    <row r="105" spans="1:23" ht="12.9" customHeight="1">
      <c r="A105" s="46" t="s">
        <v>104</v>
      </c>
      <c r="B105" s="149">
        <f>'CODE OCTUBRE-2016 '!C182</f>
        <v>9</v>
      </c>
      <c r="C105" s="23">
        <f>'[2]CODE '!C182</f>
        <v>0</v>
      </c>
      <c r="D105" s="92">
        <f t="shared" si="28"/>
        <v>9</v>
      </c>
      <c r="E105" s="93" t="str">
        <f t="shared" si="27"/>
        <v>-</v>
      </c>
      <c r="F105" s="94">
        <f t="shared" si="39"/>
        <v>2.4390243902439025E-2</v>
      </c>
      <c r="G105" s="95">
        <f t="shared" si="39"/>
        <v>0</v>
      </c>
      <c r="H105" s="99">
        <f>'[3]SEPTEMBER-16'!H105+B105</f>
        <v>9</v>
      </c>
      <c r="I105" s="100">
        <f>'[3]SEPTEMBER-16'!I105+C105</f>
        <v>0</v>
      </c>
      <c r="J105" s="98">
        <f t="shared" si="29"/>
        <v>9</v>
      </c>
      <c r="K105" s="93" t="str">
        <f t="shared" si="30"/>
        <v>-</v>
      </c>
      <c r="L105" s="94">
        <f t="shared" si="40"/>
        <v>7.7319587628865982E-3</v>
      </c>
      <c r="M105" s="95">
        <f t="shared" si="40"/>
        <v>0</v>
      </c>
      <c r="N105" s="99">
        <f>'[3]SEPTEMBER-16'!N105+B105</f>
        <v>13</v>
      </c>
      <c r="O105" s="100">
        <f>'[3]SEPTEMBER-16'!O105+C105</f>
        <v>0</v>
      </c>
      <c r="P105" s="98">
        <f t="shared" si="31"/>
        <v>13</v>
      </c>
      <c r="Q105" s="151" t="str">
        <f t="shared" si="32"/>
        <v>-</v>
      </c>
      <c r="R105" s="94">
        <f t="shared" si="41"/>
        <v>3.063869903370257E-3</v>
      </c>
      <c r="S105" s="95">
        <f t="shared" si="41"/>
        <v>0</v>
      </c>
      <c r="V105" s="45"/>
      <c r="W105" s="45"/>
    </row>
    <row r="106" spans="1:23" ht="12.9" customHeight="1">
      <c r="A106" s="46" t="s">
        <v>105</v>
      </c>
      <c r="B106" s="149">
        <f>'CODE OCTUBRE-2016 '!C183</f>
        <v>0</v>
      </c>
      <c r="C106" s="23">
        <f>'[2]CODE '!C183</f>
        <v>0</v>
      </c>
      <c r="D106" s="92">
        <f t="shared" si="28"/>
        <v>0</v>
      </c>
      <c r="E106" s="93" t="str">
        <f t="shared" si="27"/>
        <v>-</v>
      </c>
      <c r="F106" s="94">
        <f t="shared" si="39"/>
        <v>0</v>
      </c>
      <c r="G106" s="95">
        <f t="shared" si="39"/>
        <v>0</v>
      </c>
      <c r="H106" s="99">
        <f>'[3]SEPTEMBER-16'!H106+B106</f>
        <v>0</v>
      </c>
      <c r="I106" s="100">
        <f>'[3]SEPTEMBER-16'!I106+C106</f>
        <v>0</v>
      </c>
      <c r="J106" s="98">
        <f t="shared" si="29"/>
        <v>0</v>
      </c>
      <c r="K106" s="93" t="str">
        <f t="shared" si="30"/>
        <v>-</v>
      </c>
      <c r="L106" s="94">
        <f t="shared" si="40"/>
        <v>0</v>
      </c>
      <c r="M106" s="95">
        <f t="shared" si="40"/>
        <v>0</v>
      </c>
      <c r="N106" s="99">
        <f>'[3]SEPTEMBER-16'!N106+B106</f>
        <v>8</v>
      </c>
      <c r="O106" s="100">
        <f>'[3]SEPTEMBER-16'!O106+C106</f>
        <v>0</v>
      </c>
      <c r="P106" s="98">
        <f t="shared" si="31"/>
        <v>8</v>
      </c>
      <c r="Q106" s="151" t="str">
        <f t="shared" si="32"/>
        <v>-</v>
      </c>
      <c r="R106" s="94">
        <f t="shared" si="41"/>
        <v>1.8854584020740043E-3</v>
      </c>
      <c r="S106" s="95">
        <f t="shared" si="41"/>
        <v>0</v>
      </c>
      <c r="V106" s="45"/>
      <c r="W106" s="45"/>
    </row>
    <row r="107" spans="1:23" ht="12.9" customHeight="1">
      <c r="A107" s="46" t="s">
        <v>106</v>
      </c>
      <c r="B107" s="149">
        <f>'CODE OCTUBRE-2016 '!C184</f>
        <v>343</v>
      </c>
      <c r="C107" s="23">
        <f>'[2]CODE '!C184</f>
        <v>380</v>
      </c>
      <c r="D107" s="92">
        <f t="shared" si="28"/>
        <v>-37</v>
      </c>
      <c r="E107" s="93">
        <f t="shared" si="27"/>
        <v>-9.7368421052631576E-2</v>
      </c>
      <c r="F107" s="94">
        <f t="shared" si="39"/>
        <v>0.92953929539295388</v>
      </c>
      <c r="G107" s="95">
        <f t="shared" si="39"/>
        <v>0.90476190476190477</v>
      </c>
      <c r="H107" s="99">
        <f>'[3]SEPTEMBER-16'!H107+B107</f>
        <v>1046</v>
      </c>
      <c r="I107" s="100">
        <f>'[3]SEPTEMBER-16'!I107+C107</f>
        <v>1045</v>
      </c>
      <c r="J107" s="98">
        <f t="shared" si="29"/>
        <v>1</v>
      </c>
      <c r="K107" s="93">
        <f t="shared" si="30"/>
        <v>9.5693779904306223E-4</v>
      </c>
      <c r="L107" s="94">
        <f t="shared" si="40"/>
        <v>0.89862542955326463</v>
      </c>
      <c r="M107" s="95">
        <f t="shared" si="40"/>
        <v>0.88936170212765953</v>
      </c>
      <c r="N107" s="99">
        <f>'[3]SEPTEMBER-16'!N107+B107</f>
        <v>3732</v>
      </c>
      <c r="O107" s="100">
        <f>'[3]SEPTEMBER-16'!O107+C107</f>
        <v>3735</v>
      </c>
      <c r="P107" s="98">
        <f t="shared" si="31"/>
        <v>-3</v>
      </c>
      <c r="Q107" s="151">
        <f t="shared" si="32"/>
        <v>-8.0321285140562252E-4</v>
      </c>
      <c r="R107" s="94">
        <f t="shared" si="41"/>
        <v>0.87956634456752303</v>
      </c>
      <c r="S107" s="95">
        <f t="shared" si="41"/>
        <v>0.89289983265598849</v>
      </c>
      <c r="V107" s="45"/>
      <c r="W107" s="45"/>
    </row>
    <row r="108" spans="1:23" ht="12.9" customHeight="1">
      <c r="A108" s="46" t="s">
        <v>107</v>
      </c>
      <c r="B108" s="149">
        <f>'CODE OCTUBRE-2016 '!$C$185</f>
        <v>18</v>
      </c>
      <c r="C108" s="23">
        <f>'[2]CODE '!C185</f>
        <v>15</v>
      </c>
      <c r="D108" s="92">
        <f t="shared" si="28"/>
        <v>3</v>
      </c>
      <c r="E108" s="93">
        <f t="shared" si="27"/>
        <v>0.2</v>
      </c>
      <c r="F108" s="94">
        <f t="shared" ref="F108:G122" si="42">B108/B$73</f>
        <v>7.0921985815602835E-3</v>
      </c>
      <c r="G108" s="95">
        <f t="shared" si="42"/>
        <v>4.8812235600390495E-3</v>
      </c>
      <c r="H108" s="99">
        <f>'[3]SEPTEMBER-16'!H108+B108</f>
        <v>95</v>
      </c>
      <c r="I108" s="100">
        <f>'[3]SEPTEMBER-16'!I108+C108</f>
        <v>79</v>
      </c>
      <c r="J108" s="98">
        <f t="shared" si="29"/>
        <v>16</v>
      </c>
      <c r="K108" s="93">
        <f t="shared" si="30"/>
        <v>0.20253164556962025</v>
      </c>
      <c r="L108" s="94">
        <f t="shared" ref="L108:M122" si="43">H108/H$73</f>
        <v>9.617331443612067E-3</v>
      </c>
      <c r="M108" s="95">
        <f t="shared" si="43"/>
        <v>7.6840774243750604E-3</v>
      </c>
      <c r="N108" s="99">
        <f>'[3]SEPTEMBER-16'!N108+B108</f>
        <v>359</v>
      </c>
      <c r="O108" s="100">
        <f>'[3]SEPTEMBER-16'!O108+C108</f>
        <v>362</v>
      </c>
      <c r="P108" s="98">
        <f t="shared" si="31"/>
        <v>-3</v>
      </c>
      <c r="Q108" s="93">
        <f t="shared" si="32"/>
        <v>-8.2872928176795577E-3</v>
      </c>
      <c r="R108" s="94">
        <f t="shared" ref="R108:S122" si="44">N108/N$73</f>
        <v>1.0867919958829049E-2</v>
      </c>
      <c r="S108" s="95">
        <f t="shared" si="44"/>
        <v>1.1545944566708131E-2</v>
      </c>
      <c r="V108" s="45"/>
      <c r="W108" s="45"/>
    </row>
    <row r="109" spans="1:23" s="103" customFormat="1" ht="12.9" customHeight="1">
      <c r="A109" s="113" t="s">
        <v>108</v>
      </c>
      <c r="B109" s="156">
        <f>SUM(B110:B117)</f>
        <v>16</v>
      </c>
      <c r="C109" s="157">
        <f>SUM(C110:C117)</f>
        <v>29</v>
      </c>
      <c r="D109" s="92">
        <f t="shared" si="28"/>
        <v>-13</v>
      </c>
      <c r="E109" s="72">
        <f t="shared" si="27"/>
        <v>-0.44827586206896552</v>
      </c>
      <c r="F109" s="73">
        <f t="shared" si="42"/>
        <v>6.3041765169424748E-3</v>
      </c>
      <c r="G109" s="74">
        <f t="shared" si="42"/>
        <v>9.4370322160754957E-3</v>
      </c>
      <c r="H109" s="159">
        <f>SUM(H110:H117)</f>
        <v>49</v>
      </c>
      <c r="I109" s="160">
        <f>SUM(I110:I117)</f>
        <v>79</v>
      </c>
      <c r="J109" s="77">
        <f t="shared" si="29"/>
        <v>-30</v>
      </c>
      <c r="K109" s="72">
        <f t="shared" si="30"/>
        <v>-0.379746835443038</v>
      </c>
      <c r="L109" s="73">
        <f t="shared" si="43"/>
        <v>4.9605183235472772E-3</v>
      </c>
      <c r="M109" s="74">
        <f t="shared" si="43"/>
        <v>7.6840774243750604E-3</v>
      </c>
      <c r="N109" s="75">
        <f>SUM(N110:N117)</f>
        <v>164</v>
      </c>
      <c r="O109" s="76">
        <f>SUM(O110:O117)</f>
        <v>209</v>
      </c>
      <c r="P109" s="77">
        <f t="shared" si="31"/>
        <v>-45</v>
      </c>
      <c r="Q109" s="72">
        <f t="shared" si="32"/>
        <v>-0.21531100478468901</v>
      </c>
      <c r="R109" s="73">
        <f t="shared" si="44"/>
        <v>4.9647322374595099E-3</v>
      </c>
      <c r="S109" s="74">
        <f t="shared" si="44"/>
        <v>6.6660287691767935E-3</v>
      </c>
      <c r="V109" s="104"/>
      <c r="W109" s="104"/>
    </row>
    <row r="110" spans="1:23" ht="12.9" customHeight="1">
      <c r="A110" s="162" t="s">
        <v>109</v>
      </c>
      <c r="B110" s="149">
        <f>'CODE OCTUBRE-2016 '!C187</f>
        <v>0</v>
      </c>
      <c r="C110" s="23">
        <f>'[2]CODE '!C187</f>
        <v>0</v>
      </c>
      <c r="D110" s="92">
        <f t="shared" si="28"/>
        <v>0</v>
      </c>
      <c r="E110" s="93" t="str">
        <f t="shared" si="27"/>
        <v>-</v>
      </c>
      <c r="F110" s="94">
        <f t="shared" si="42"/>
        <v>0</v>
      </c>
      <c r="G110" s="95">
        <f t="shared" si="42"/>
        <v>0</v>
      </c>
      <c r="H110" s="99">
        <f>'[3]SEPTEMBER-16'!H110+B110</f>
        <v>4</v>
      </c>
      <c r="I110" s="100">
        <f>'[3]SEPTEMBER-16'!I110+C110</f>
        <v>4</v>
      </c>
      <c r="J110" s="98">
        <f t="shared" si="29"/>
        <v>0</v>
      </c>
      <c r="K110" s="93">
        <f t="shared" si="30"/>
        <v>0</v>
      </c>
      <c r="L110" s="94">
        <f t="shared" si="43"/>
        <v>4.0494027130998176E-4</v>
      </c>
      <c r="M110" s="95">
        <f t="shared" si="43"/>
        <v>3.890672113607626E-4</v>
      </c>
      <c r="N110" s="99">
        <f>'[3]SEPTEMBER-16'!N110+B110</f>
        <v>14</v>
      </c>
      <c r="O110" s="100">
        <f>'[3]SEPTEMBER-16'!O110+C110</f>
        <v>13</v>
      </c>
      <c r="P110" s="98">
        <f t="shared" si="31"/>
        <v>1</v>
      </c>
      <c r="Q110" s="93">
        <f t="shared" si="32"/>
        <v>7.6923076923076927E-2</v>
      </c>
      <c r="R110" s="94">
        <f t="shared" si="44"/>
        <v>4.2381860563678748E-4</v>
      </c>
      <c r="S110" s="95">
        <f t="shared" si="44"/>
        <v>4.146333684176953E-4</v>
      </c>
      <c r="V110" s="45"/>
      <c r="W110" s="45"/>
    </row>
    <row r="111" spans="1:23" ht="12.9" customHeight="1">
      <c r="A111" s="162" t="s">
        <v>110</v>
      </c>
      <c r="B111" s="149">
        <f>'CODE OCTUBRE-2016 '!C188</f>
        <v>7</v>
      </c>
      <c r="C111" s="23">
        <f>'[2]CODE '!C188</f>
        <v>11</v>
      </c>
      <c r="D111" s="92">
        <f t="shared" si="28"/>
        <v>-4</v>
      </c>
      <c r="E111" s="93">
        <f t="shared" si="27"/>
        <v>-0.36363636363636365</v>
      </c>
      <c r="F111" s="94">
        <f t="shared" si="42"/>
        <v>2.7580772261623326E-3</v>
      </c>
      <c r="G111" s="95">
        <f t="shared" si="42"/>
        <v>3.5795639440286365E-3</v>
      </c>
      <c r="H111" s="99">
        <f>'[3]SEPTEMBER-16'!H111+B111</f>
        <v>14</v>
      </c>
      <c r="I111" s="100">
        <f>'[3]SEPTEMBER-16'!I111+C111</f>
        <v>20</v>
      </c>
      <c r="J111" s="98">
        <f t="shared" si="29"/>
        <v>-6</v>
      </c>
      <c r="K111" s="93">
        <f t="shared" si="30"/>
        <v>-0.3</v>
      </c>
      <c r="L111" s="94">
        <f t="shared" si="43"/>
        <v>1.4172909495849362E-3</v>
      </c>
      <c r="M111" s="95">
        <f t="shared" si="43"/>
        <v>1.9453360568038129E-3</v>
      </c>
      <c r="N111" s="99">
        <f>'[3]SEPTEMBER-16'!N111+B111</f>
        <v>49</v>
      </c>
      <c r="O111" s="100">
        <f>'[3]SEPTEMBER-16'!O111+C111</f>
        <v>32</v>
      </c>
      <c r="P111" s="98">
        <f t="shared" si="31"/>
        <v>17</v>
      </c>
      <c r="Q111" s="93">
        <f t="shared" si="32"/>
        <v>0.53125</v>
      </c>
      <c r="R111" s="94">
        <f t="shared" si="44"/>
        <v>1.4833651197287562E-3</v>
      </c>
      <c r="S111" s="95">
        <f t="shared" si="44"/>
        <v>1.0206359837974038E-3</v>
      </c>
      <c r="V111" s="45"/>
      <c r="W111" s="45"/>
    </row>
    <row r="112" spans="1:23" ht="12.9" customHeight="1">
      <c r="A112" s="162" t="s">
        <v>111</v>
      </c>
      <c r="B112" s="149">
        <f>'CODE OCTUBRE-2016 '!C189</f>
        <v>0</v>
      </c>
      <c r="C112" s="23">
        <f>'[2]CODE '!C189</f>
        <v>0</v>
      </c>
      <c r="D112" s="92">
        <f t="shared" si="28"/>
        <v>0</v>
      </c>
      <c r="E112" s="93" t="str">
        <f t="shared" si="27"/>
        <v>-</v>
      </c>
      <c r="F112" s="94">
        <f t="shared" si="42"/>
        <v>0</v>
      </c>
      <c r="G112" s="95">
        <f t="shared" si="42"/>
        <v>0</v>
      </c>
      <c r="H112" s="99">
        <f>'[3]SEPTEMBER-16'!H112+B112</f>
        <v>0</v>
      </c>
      <c r="I112" s="100">
        <f>'[3]SEPTEMBER-16'!I112+C112</f>
        <v>0</v>
      </c>
      <c r="J112" s="98">
        <f t="shared" si="29"/>
        <v>0</v>
      </c>
      <c r="K112" s="93" t="str">
        <f t="shared" si="30"/>
        <v>-</v>
      </c>
      <c r="L112" s="94">
        <f t="shared" si="43"/>
        <v>0</v>
      </c>
      <c r="M112" s="95">
        <f t="shared" si="43"/>
        <v>0</v>
      </c>
      <c r="N112" s="99">
        <f>'[3]SEPTEMBER-16'!N112+B112</f>
        <v>2</v>
      </c>
      <c r="O112" s="100">
        <f>'[3]SEPTEMBER-16'!O112+C112</f>
        <v>0</v>
      </c>
      <c r="P112" s="98">
        <f t="shared" si="31"/>
        <v>2</v>
      </c>
      <c r="Q112" s="93" t="str">
        <f t="shared" si="32"/>
        <v>-</v>
      </c>
      <c r="R112" s="94">
        <f t="shared" si="44"/>
        <v>6.0545515090969637E-5</v>
      </c>
      <c r="S112" s="95">
        <f t="shared" si="44"/>
        <v>0</v>
      </c>
      <c r="V112" s="45"/>
      <c r="W112" s="45"/>
    </row>
    <row r="113" spans="1:23" ht="12.9" customHeight="1">
      <c r="A113" s="162" t="s">
        <v>112</v>
      </c>
      <c r="B113" s="149">
        <f>'CODE OCTUBRE-2016 '!C190</f>
        <v>0</v>
      </c>
      <c r="C113" s="23">
        <f>'[2]CODE '!C190</f>
        <v>2</v>
      </c>
      <c r="D113" s="92">
        <f t="shared" si="28"/>
        <v>-2</v>
      </c>
      <c r="E113" s="93">
        <f t="shared" si="27"/>
        <v>-1</v>
      </c>
      <c r="F113" s="94">
        <f t="shared" si="42"/>
        <v>0</v>
      </c>
      <c r="G113" s="95">
        <f t="shared" si="42"/>
        <v>6.5082980800520659E-4</v>
      </c>
      <c r="H113" s="99">
        <f>'[3]SEPTEMBER-16'!H113+B113</f>
        <v>0</v>
      </c>
      <c r="I113" s="100">
        <f>'[3]SEPTEMBER-16'!I113+C113</f>
        <v>13</v>
      </c>
      <c r="J113" s="98">
        <f t="shared" si="29"/>
        <v>-13</v>
      </c>
      <c r="K113" s="93">
        <f t="shared" si="30"/>
        <v>-1</v>
      </c>
      <c r="L113" s="94">
        <f t="shared" si="43"/>
        <v>0</v>
      </c>
      <c r="M113" s="95">
        <f t="shared" si="43"/>
        <v>1.2644684369224784E-3</v>
      </c>
      <c r="N113" s="99">
        <f>'[3]SEPTEMBER-16'!N113+B113</f>
        <v>8</v>
      </c>
      <c r="O113" s="100">
        <f>'[3]SEPTEMBER-16'!O113+C113</f>
        <v>15</v>
      </c>
      <c r="P113" s="98">
        <f t="shared" si="31"/>
        <v>-7</v>
      </c>
      <c r="Q113" s="93">
        <f t="shared" si="32"/>
        <v>-0.46666666666666667</v>
      </c>
      <c r="R113" s="94">
        <f t="shared" si="44"/>
        <v>2.4218206036387855E-4</v>
      </c>
      <c r="S113" s="95">
        <f t="shared" si="44"/>
        <v>4.7842311740503303E-4</v>
      </c>
      <c r="V113" s="45"/>
      <c r="W113" s="45"/>
    </row>
    <row r="114" spans="1:23" ht="12.9" customHeight="1">
      <c r="A114" s="162" t="s">
        <v>113</v>
      </c>
      <c r="B114" s="149">
        <f>'CODE OCTUBRE-2016 '!C191</f>
        <v>1</v>
      </c>
      <c r="C114" s="23">
        <f>'[2]CODE '!C191</f>
        <v>0</v>
      </c>
      <c r="D114" s="92">
        <f t="shared" si="28"/>
        <v>1</v>
      </c>
      <c r="E114" s="93" t="str">
        <f t="shared" si="27"/>
        <v>-</v>
      </c>
      <c r="F114" s="94">
        <f t="shared" si="42"/>
        <v>3.9401103230890468E-4</v>
      </c>
      <c r="G114" s="95">
        <f t="shared" si="42"/>
        <v>0</v>
      </c>
      <c r="H114" s="99">
        <f>'[3]SEPTEMBER-16'!H114+B114</f>
        <v>5</v>
      </c>
      <c r="I114" s="100">
        <f>'[3]SEPTEMBER-16'!I114+C114</f>
        <v>3</v>
      </c>
      <c r="J114" s="98">
        <f t="shared" si="29"/>
        <v>2</v>
      </c>
      <c r="K114" s="93">
        <f t="shared" si="30"/>
        <v>0.66666666666666663</v>
      </c>
      <c r="L114" s="94">
        <f t="shared" si="43"/>
        <v>5.061753391374772E-4</v>
      </c>
      <c r="M114" s="95">
        <f t="shared" si="43"/>
        <v>2.9180040852057191E-4</v>
      </c>
      <c r="N114" s="99">
        <f>'[3]SEPTEMBER-16'!N114+B114</f>
        <v>33</v>
      </c>
      <c r="O114" s="100">
        <f>'[3]SEPTEMBER-16'!O114+C114</f>
        <v>27</v>
      </c>
      <c r="P114" s="98">
        <f t="shared" si="31"/>
        <v>6</v>
      </c>
      <c r="Q114" s="93">
        <f t="shared" si="32"/>
        <v>0.22222222222222221</v>
      </c>
      <c r="R114" s="94">
        <f t="shared" si="44"/>
        <v>9.99000999000999E-4</v>
      </c>
      <c r="S114" s="95">
        <f t="shared" si="44"/>
        <v>8.6116161132905947E-4</v>
      </c>
      <c r="V114" s="45"/>
      <c r="W114" s="45"/>
    </row>
    <row r="115" spans="1:23" ht="12.9" customHeight="1">
      <c r="A115" s="162" t="s">
        <v>114</v>
      </c>
      <c r="B115" s="149">
        <f>'CODE OCTUBRE-2016 '!C192</f>
        <v>1</v>
      </c>
      <c r="C115" s="23">
        <f>'[2]CODE '!C192</f>
        <v>12</v>
      </c>
      <c r="D115" s="92">
        <f t="shared" si="28"/>
        <v>-11</v>
      </c>
      <c r="E115" s="93">
        <f t="shared" si="27"/>
        <v>-0.91666666666666663</v>
      </c>
      <c r="F115" s="94">
        <f t="shared" si="42"/>
        <v>3.9401103230890468E-4</v>
      </c>
      <c r="G115" s="95">
        <f t="shared" si="42"/>
        <v>3.9049788480312398E-3</v>
      </c>
      <c r="H115" s="99">
        <f>'[3]SEPTEMBER-16'!H115+B115</f>
        <v>14</v>
      </c>
      <c r="I115" s="100">
        <f>'[3]SEPTEMBER-16'!I115+C115</f>
        <v>33</v>
      </c>
      <c r="J115" s="98">
        <f t="shared" si="29"/>
        <v>-19</v>
      </c>
      <c r="K115" s="93">
        <f t="shared" si="30"/>
        <v>-0.5757575757575758</v>
      </c>
      <c r="L115" s="94">
        <f t="shared" si="43"/>
        <v>1.4172909495849362E-3</v>
      </c>
      <c r="M115" s="95">
        <f t="shared" si="43"/>
        <v>3.2098044937262913E-3</v>
      </c>
      <c r="N115" s="99">
        <f>'[3]SEPTEMBER-16'!N115+B115</f>
        <v>22</v>
      </c>
      <c r="O115" s="100">
        <f>'[3]SEPTEMBER-16'!O115+C115</f>
        <v>51</v>
      </c>
      <c r="P115" s="98">
        <f t="shared" si="31"/>
        <v>-29</v>
      </c>
      <c r="Q115" s="93">
        <f t="shared" si="32"/>
        <v>-0.56862745098039214</v>
      </c>
      <c r="R115" s="94">
        <f t="shared" si="44"/>
        <v>6.66000666000666E-4</v>
      </c>
      <c r="S115" s="95">
        <f t="shared" si="44"/>
        <v>1.6266385991771121E-3</v>
      </c>
      <c r="V115" s="45"/>
      <c r="W115" s="45"/>
    </row>
    <row r="116" spans="1:23" ht="12.9" customHeight="1">
      <c r="A116" s="162" t="s">
        <v>115</v>
      </c>
      <c r="B116" s="149">
        <f>'CODE OCTUBRE-2016 '!C193</f>
        <v>7</v>
      </c>
      <c r="C116" s="23">
        <f>'[2]CODE '!C193</f>
        <v>4</v>
      </c>
      <c r="D116" s="92">
        <f t="shared" si="28"/>
        <v>3</v>
      </c>
      <c r="E116" s="93">
        <f t="shared" si="27"/>
        <v>0.75</v>
      </c>
      <c r="F116" s="94">
        <f t="shared" si="42"/>
        <v>2.7580772261623326E-3</v>
      </c>
      <c r="G116" s="95">
        <f t="shared" si="42"/>
        <v>1.3016596160104132E-3</v>
      </c>
      <c r="H116" s="99">
        <f>'[3]SEPTEMBER-16'!H116+B116</f>
        <v>12</v>
      </c>
      <c r="I116" s="100">
        <f>'[3]SEPTEMBER-16'!I116+C116</f>
        <v>6</v>
      </c>
      <c r="J116" s="98">
        <f t="shared" si="29"/>
        <v>6</v>
      </c>
      <c r="K116" s="93">
        <f t="shared" si="30"/>
        <v>1</v>
      </c>
      <c r="L116" s="94">
        <f t="shared" si="43"/>
        <v>1.2148208139299453E-3</v>
      </c>
      <c r="M116" s="95">
        <f t="shared" si="43"/>
        <v>5.8360081704114382E-4</v>
      </c>
      <c r="N116" s="99">
        <f>'[3]SEPTEMBER-16'!N116+B116</f>
        <v>36</v>
      </c>
      <c r="O116" s="100">
        <f>'[3]SEPTEMBER-16'!O116+C116</f>
        <v>71</v>
      </c>
      <c r="P116" s="98">
        <f t="shared" si="31"/>
        <v>-35</v>
      </c>
      <c r="Q116" s="93">
        <f t="shared" si="32"/>
        <v>-0.49295774647887325</v>
      </c>
      <c r="R116" s="94">
        <f t="shared" si="44"/>
        <v>1.0898192716374535E-3</v>
      </c>
      <c r="S116" s="95">
        <f t="shared" si="44"/>
        <v>2.2645360890504898E-3</v>
      </c>
      <c r="V116" s="45"/>
      <c r="W116" s="45"/>
    </row>
    <row r="117" spans="1:23" ht="12.9" customHeight="1">
      <c r="A117" s="162" t="s">
        <v>116</v>
      </c>
      <c r="B117" s="149">
        <f>'CODE OCTUBRE-2016 '!C194</f>
        <v>0</v>
      </c>
      <c r="C117" s="23">
        <f>'[2]CODE '!C194</f>
        <v>0</v>
      </c>
      <c r="D117" s="92">
        <f t="shared" si="28"/>
        <v>0</v>
      </c>
      <c r="E117" s="93" t="str">
        <f t="shared" si="27"/>
        <v>-</v>
      </c>
      <c r="F117" s="94">
        <f t="shared" si="42"/>
        <v>0</v>
      </c>
      <c r="G117" s="95">
        <f t="shared" si="42"/>
        <v>0</v>
      </c>
      <c r="H117" s="99">
        <f>'[3]SEPTEMBER-16'!H117+B117</f>
        <v>0</v>
      </c>
      <c r="I117" s="100">
        <f>'[3]SEPTEMBER-16'!I117+C117</f>
        <v>0</v>
      </c>
      <c r="J117" s="98">
        <f t="shared" si="29"/>
        <v>0</v>
      </c>
      <c r="K117" s="93" t="str">
        <f t="shared" si="30"/>
        <v>-</v>
      </c>
      <c r="L117" s="94">
        <f t="shared" si="43"/>
        <v>0</v>
      </c>
      <c r="M117" s="95">
        <f t="shared" si="43"/>
        <v>0</v>
      </c>
      <c r="N117" s="99">
        <f>'[3]SEPTEMBER-16'!N117+B117</f>
        <v>0</v>
      </c>
      <c r="O117" s="100">
        <f>'[3]SEPTEMBER-16'!O117+C117</f>
        <v>0</v>
      </c>
      <c r="P117" s="98">
        <f t="shared" si="31"/>
        <v>0</v>
      </c>
      <c r="Q117" s="93" t="str">
        <f t="shared" si="32"/>
        <v>-</v>
      </c>
      <c r="R117" s="94">
        <f t="shared" si="44"/>
        <v>0</v>
      </c>
      <c r="S117" s="95">
        <f t="shared" si="44"/>
        <v>0</v>
      </c>
      <c r="V117" s="45"/>
      <c r="W117" s="45"/>
    </row>
    <row r="118" spans="1:23" s="103" customFormat="1" ht="12.9" customHeight="1">
      <c r="A118" s="113" t="s">
        <v>117</v>
      </c>
      <c r="B118" s="156">
        <f>SUM(B119:B121)</f>
        <v>16</v>
      </c>
      <c r="C118" s="508">
        <f>SUM(C119:C121)</f>
        <v>10</v>
      </c>
      <c r="D118" s="92">
        <f t="shared" si="28"/>
        <v>6</v>
      </c>
      <c r="E118" s="72">
        <f t="shared" si="27"/>
        <v>0.6</v>
      </c>
      <c r="F118" s="73">
        <f t="shared" si="42"/>
        <v>6.3041765169424748E-3</v>
      </c>
      <c r="G118" s="74">
        <f t="shared" si="42"/>
        <v>3.2541490400260333E-3</v>
      </c>
      <c r="H118" s="159">
        <f>'[3]SEPTEMBER-16'!H118+B118</f>
        <v>21</v>
      </c>
      <c r="I118" s="160">
        <f>'[3]SEPTEMBER-16'!I118+C118</f>
        <v>33</v>
      </c>
      <c r="J118" s="77">
        <f t="shared" si="29"/>
        <v>-12</v>
      </c>
      <c r="K118" s="72">
        <f t="shared" si="30"/>
        <v>-0.36363636363636365</v>
      </c>
      <c r="L118" s="73">
        <f t="shared" si="43"/>
        <v>2.1259364243774045E-3</v>
      </c>
      <c r="M118" s="74">
        <f t="shared" si="43"/>
        <v>3.2098044937262913E-3</v>
      </c>
      <c r="N118" s="160">
        <f>SUM(N119:N121)</f>
        <v>204</v>
      </c>
      <c r="O118" s="161">
        <f>SUM(O119:O121)</f>
        <v>100</v>
      </c>
      <c r="P118" s="77">
        <f t="shared" si="31"/>
        <v>104</v>
      </c>
      <c r="Q118" s="72">
        <f t="shared" si="32"/>
        <v>1.04</v>
      </c>
      <c r="R118" s="73">
        <f t="shared" si="44"/>
        <v>6.1756425392789031E-3</v>
      </c>
      <c r="S118" s="74">
        <f t="shared" si="44"/>
        <v>3.1894874493668865E-3</v>
      </c>
      <c r="V118" s="104"/>
      <c r="W118" s="104"/>
    </row>
    <row r="119" spans="1:23" ht="12.9" customHeight="1">
      <c r="A119" s="162" t="s">
        <v>118</v>
      </c>
      <c r="B119" s="149">
        <f>'CODE OCTUBRE-2016 '!C197</f>
        <v>10</v>
      </c>
      <c r="C119" s="23">
        <f>'[2]CODE '!C197</f>
        <v>6</v>
      </c>
      <c r="D119" s="92">
        <f t="shared" si="28"/>
        <v>4</v>
      </c>
      <c r="E119" s="93">
        <f t="shared" si="27"/>
        <v>0.66666666666666663</v>
      </c>
      <c r="F119" s="94">
        <f t="shared" si="42"/>
        <v>3.9401103230890461E-3</v>
      </c>
      <c r="G119" s="95">
        <f t="shared" si="42"/>
        <v>1.9524894240156199E-3</v>
      </c>
      <c r="H119" s="99">
        <f>'[3]SEPTEMBER-16'!H119+B119</f>
        <v>12</v>
      </c>
      <c r="I119" s="100">
        <f>'[3]SEPTEMBER-16'!I119+C119</f>
        <v>21</v>
      </c>
      <c r="J119" s="98">
        <f t="shared" si="29"/>
        <v>-9</v>
      </c>
      <c r="K119" s="93">
        <f t="shared" si="30"/>
        <v>-0.42857142857142855</v>
      </c>
      <c r="L119" s="94">
        <f t="shared" si="43"/>
        <v>1.2148208139299453E-3</v>
      </c>
      <c r="M119" s="95">
        <f t="shared" si="43"/>
        <v>2.0426028596440037E-3</v>
      </c>
      <c r="N119" s="99">
        <f>'[3]SEPTEMBER-16'!N119+B119</f>
        <v>163</v>
      </c>
      <c r="O119" s="100">
        <f>'[3]SEPTEMBER-16'!O119+C119</f>
        <v>62</v>
      </c>
      <c r="P119" s="98">
        <f t="shared" si="31"/>
        <v>101</v>
      </c>
      <c r="Q119" s="93">
        <f t="shared" si="32"/>
        <v>1.6290322580645162</v>
      </c>
      <c r="R119" s="94">
        <f t="shared" si="44"/>
        <v>4.9344594799140256E-3</v>
      </c>
      <c r="S119" s="95">
        <f t="shared" si="44"/>
        <v>1.9774822186074698E-3</v>
      </c>
      <c r="V119" s="45"/>
      <c r="W119" s="45"/>
    </row>
    <row r="120" spans="1:23" ht="12.9" customHeight="1">
      <c r="A120" s="162" t="s">
        <v>119</v>
      </c>
      <c r="B120" s="149">
        <f>'CODE OCTUBRE-2016 '!C198</f>
        <v>0</v>
      </c>
      <c r="C120" s="23">
        <f>'[2]CODE '!C198</f>
        <v>0</v>
      </c>
      <c r="D120" s="92">
        <f t="shared" si="28"/>
        <v>0</v>
      </c>
      <c r="E120" s="93" t="str">
        <f t="shared" si="27"/>
        <v>-</v>
      </c>
      <c r="F120" s="94">
        <f t="shared" si="42"/>
        <v>0</v>
      </c>
      <c r="G120" s="95">
        <f t="shared" si="42"/>
        <v>0</v>
      </c>
      <c r="H120" s="99">
        <f>'[3]SEPTEMBER-16'!H120+B120</f>
        <v>2</v>
      </c>
      <c r="I120" s="100">
        <f>'[3]SEPTEMBER-16'!I120+C120</f>
        <v>5</v>
      </c>
      <c r="J120" s="98">
        <f t="shared" si="29"/>
        <v>-3</v>
      </c>
      <c r="K120" s="93">
        <f t="shared" si="30"/>
        <v>-0.6</v>
      </c>
      <c r="L120" s="94">
        <f t="shared" si="43"/>
        <v>2.0247013565499088E-4</v>
      </c>
      <c r="M120" s="95">
        <f t="shared" si="43"/>
        <v>4.8633401420095323E-4</v>
      </c>
      <c r="N120" s="99">
        <f>'[3]SEPTEMBER-16'!N120+B120</f>
        <v>21</v>
      </c>
      <c r="O120" s="100">
        <f>'[3]SEPTEMBER-16'!O120+C120</f>
        <v>22</v>
      </c>
      <c r="P120" s="98">
        <f t="shared" si="31"/>
        <v>-1</v>
      </c>
      <c r="Q120" s="93">
        <f t="shared" si="32"/>
        <v>-4.5454545454545456E-2</v>
      </c>
      <c r="R120" s="94">
        <f t="shared" si="44"/>
        <v>6.3572790845518119E-4</v>
      </c>
      <c r="S120" s="95">
        <f t="shared" si="44"/>
        <v>7.0168723886071505E-4</v>
      </c>
      <c r="U120" s="20"/>
      <c r="V120" s="105"/>
      <c r="W120" s="105"/>
    </row>
    <row r="121" spans="1:23" ht="12.9" customHeight="1">
      <c r="A121" s="162" t="s">
        <v>120</v>
      </c>
      <c r="B121" s="149">
        <f>'CODE OCTUBRE-2016 '!C199</f>
        <v>6</v>
      </c>
      <c r="C121" s="23">
        <f>'[2]CODE '!C199</f>
        <v>4</v>
      </c>
      <c r="D121" s="92">
        <f t="shared" si="28"/>
        <v>2</v>
      </c>
      <c r="E121" s="93">
        <f t="shared" si="27"/>
        <v>0.5</v>
      </c>
      <c r="F121" s="94">
        <f t="shared" si="42"/>
        <v>2.3640661938534278E-3</v>
      </c>
      <c r="G121" s="95">
        <f t="shared" si="42"/>
        <v>1.3016596160104132E-3</v>
      </c>
      <c r="H121" s="99">
        <f>'[3]SEPTEMBER-16'!H121+B121</f>
        <v>7</v>
      </c>
      <c r="I121" s="100">
        <f>'[3]SEPTEMBER-16'!I121+C121</f>
        <v>7</v>
      </c>
      <c r="J121" s="98">
        <f t="shared" si="29"/>
        <v>0</v>
      </c>
      <c r="K121" s="93">
        <f t="shared" si="30"/>
        <v>0</v>
      </c>
      <c r="L121" s="94">
        <f t="shared" si="43"/>
        <v>7.0864547479246808E-4</v>
      </c>
      <c r="M121" s="95">
        <f t="shared" si="43"/>
        <v>6.8086761988133445E-4</v>
      </c>
      <c r="N121" s="99">
        <f>'[3]SEPTEMBER-16'!N121+B121</f>
        <v>20</v>
      </c>
      <c r="O121" s="100">
        <f>'[3]SEPTEMBER-16'!O121+C121</f>
        <v>16</v>
      </c>
      <c r="P121" s="98">
        <f t="shared" si="31"/>
        <v>4</v>
      </c>
      <c r="Q121" s="93">
        <f t="shared" si="32"/>
        <v>0.25</v>
      </c>
      <c r="R121" s="94">
        <f t="shared" si="44"/>
        <v>6.0545515090969638E-4</v>
      </c>
      <c r="S121" s="95">
        <f t="shared" si="44"/>
        <v>5.1031799189870189E-4</v>
      </c>
      <c r="V121" s="45"/>
      <c r="W121" s="45"/>
    </row>
    <row r="122" spans="1:23" ht="12.9" customHeight="1">
      <c r="A122" s="150" t="s">
        <v>121</v>
      </c>
      <c r="B122" s="149">
        <f>'CODE OCTUBRE-2016 '!C200</f>
        <v>56</v>
      </c>
      <c r="C122" s="23">
        <f>'[2]CODE '!C200</f>
        <v>241</v>
      </c>
      <c r="D122" s="92">
        <f t="shared" si="28"/>
        <v>-185</v>
      </c>
      <c r="E122" s="151">
        <f t="shared" si="27"/>
        <v>-0.76763485477178428</v>
      </c>
      <c r="F122" s="152">
        <f t="shared" si="42"/>
        <v>2.2064617809298661E-2</v>
      </c>
      <c r="G122" s="153">
        <f t="shared" si="42"/>
        <v>7.8424991864627397E-2</v>
      </c>
      <c r="H122" s="99">
        <f>'[3]SEPTEMBER-16'!H122+B122</f>
        <v>361</v>
      </c>
      <c r="I122" s="100">
        <f>'[3]SEPTEMBER-16'!I122+C122</f>
        <v>881</v>
      </c>
      <c r="J122" s="98">
        <f t="shared" si="29"/>
        <v>-520</v>
      </c>
      <c r="K122" s="151">
        <f t="shared" si="30"/>
        <v>-0.59023836549375708</v>
      </c>
      <c r="L122" s="152">
        <f t="shared" si="43"/>
        <v>3.6545859485725855E-2</v>
      </c>
      <c r="M122" s="153">
        <f t="shared" si="43"/>
        <v>8.5692053302207957E-2</v>
      </c>
      <c r="N122" s="99">
        <f>'[3]SEPTEMBER-16'!N122+B122</f>
        <v>1582</v>
      </c>
      <c r="O122" s="100">
        <f>'[3]SEPTEMBER-16'!O122+C122</f>
        <v>2417</v>
      </c>
      <c r="P122" s="154">
        <f t="shared" si="31"/>
        <v>-835</v>
      </c>
      <c r="Q122" s="151">
        <f t="shared" si="32"/>
        <v>-0.34546959040132397</v>
      </c>
      <c r="R122" s="152">
        <f t="shared" si="44"/>
        <v>4.789150243695698E-2</v>
      </c>
      <c r="S122" s="153">
        <f t="shared" si="44"/>
        <v>7.7089911651197648E-2</v>
      </c>
      <c r="U122" s="20"/>
      <c r="V122" s="105"/>
      <c r="W122" s="105"/>
    </row>
    <row r="123" spans="1:23" ht="12.9" customHeight="1">
      <c r="A123" s="46"/>
      <c r="B123" s="47"/>
      <c r="C123" s="23"/>
      <c r="D123" s="92"/>
      <c r="E123" s="93"/>
      <c r="F123" s="94"/>
      <c r="G123" s="95"/>
      <c r="H123" s="99"/>
      <c r="I123" s="100"/>
      <c r="J123" s="98"/>
      <c r="K123" s="93"/>
      <c r="L123" s="94"/>
      <c r="M123" s="95"/>
      <c r="N123" s="97"/>
      <c r="O123" s="101"/>
      <c r="P123" s="101"/>
      <c r="Q123" s="93"/>
      <c r="R123" s="94"/>
      <c r="S123" s="95"/>
      <c r="V123" s="45"/>
      <c r="W123" s="45"/>
    </row>
    <row r="124" spans="1:23" s="20" customFormat="1" ht="12.75" customHeight="1">
      <c r="A124" s="138" t="s">
        <v>122</v>
      </c>
      <c r="B124" s="139">
        <f>B126+B128+B138</f>
        <v>2860</v>
      </c>
      <c r="C124" s="140">
        <f>C126+C128+C138</f>
        <v>3365</v>
      </c>
      <c r="D124" s="141">
        <f>B124-C124</f>
        <v>-505</v>
      </c>
      <c r="E124" s="142">
        <f>IF(C124=0,"-",(B124-C124)/C124)</f>
        <v>-0.150074294205052</v>
      </c>
      <c r="F124" s="143">
        <f>B124/B71</f>
        <v>0.29548507077177394</v>
      </c>
      <c r="G124" s="144">
        <f>C124/C71</f>
        <v>0.29757693668199503</v>
      </c>
      <c r="H124" s="145">
        <f>H126+H128+H138</f>
        <v>12176</v>
      </c>
      <c r="I124" s="146">
        <f>I126+I128+I138</f>
        <v>11846</v>
      </c>
      <c r="J124" s="147">
        <f>H124-I124</f>
        <v>330</v>
      </c>
      <c r="K124" s="142">
        <f>IF(I124=0,"-",(H124-I124)/I124)</f>
        <v>2.785750464291744E-2</v>
      </c>
      <c r="L124" s="143">
        <f>H124/H71</f>
        <v>0.3247193108782036</v>
      </c>
      <c r="M124" s="144">
        <f>I124/I71</f>
        <v>0.29902814590432919</v>
      </c>
      <c r="N124" s="163">
        <f>N126+N128+N138</f>
        <v>30071</v>
      </c>
      <c r="O124" s="148">
        <f>O126+O128+O138</f>
        <v>31701</v>
      </c>
      <c r="P124" s="147">
        <f>N124-O124</f>
        <v>-1630</v>
      </c>
      <c r="Q124" s="142">
        <f>IF(O124=0,"-",(N124-O124)/O124)</f>
        <v>-5.1417936342702121E-2</v>
      </c>
      <c r="R124" s="143">
        <f>N124/N71</f>
        <v>0.31316781570890007</v>
      </c>
      <c r="S124" s="144">
        <f>O124/O71</f>
        <v>0.31932832362955055</v>
      </c>
      <c r="V124" s="105"/>
      <c r="W124" s="105"/>
    </row>
    <row r="125" spans="1:23" ht="12.75" customHeight="1">
      <c r="A125" s="46"/>
      <c r="B125" s="47"/>
      <c r="C125" s="23"/>
      <c r="D125" s="92"/>
      <c r="E125" s="93"/>
      <c r="F125" s="94"/>
      <c r="G125" s="95"/>
      <c r="H125" s="99"/>
      <c r="I125" s="100"/>
      <c r="J125" s="98"/>
      <c r="K125" s="93"/>
      <c r="L125" s="94"/>
      <c r="M125" s="95"/>
      <c r="N125" s="97"/>
      <c r="O125" s="101"/>
      <c r="P125" s="98"/>
      <c r="Q125" s="93"/>
      <c r="R125" s="94"/>
      <c r="S125" s="95"/>
      <c r="V125" s="45"/>
      <c r="W125" s="45"/>
    </row>
    <row r="126" spans="1:23" s="20" customFormat="1" ht="12.75" customHeight="1">
      <c r="A126" s="164" t="s">
        <v>123</v>
      </c>
      <c r="B126" s="165">
        <f>'CODE OCTUBRE-2016 '!$C$80</f>
        <v>827</v>
      </c>
      <c r="C126" s="166">
        <f>'[2]CODE '!$C$80</f>
        <v>1084</v>
      </c>
      <c r="D126" s="167">
        <f>B126-C126</f>
        <v>-257</v>
      </c>
      <c r="E126" s="168">
        <f>IF(C126=0,"-",(B126-C126)/C126)</f>
        <v>-0.2370848708487085</v>
      </c>
      <c r="F126" s="169">
        <f>B126/B$124</f>
        <v>0.28916083916083918</v>
      </c>
      <c r="G126" s="170">
        <f>C126/C$124</f>
        <v>0.32213967310549779</v>
      </c>
      <c r="H126" s="171">
        <f>'[3]SEPTEMBER-16'!H126+B126</f>
        <v>3617</v>
      </c>
      <c r="I126" s="172">
        <f>'[3]SEPTEMBER-16'!I126+C126</f>
        <v>4316</v>
      </c>
      <c r="J126" s="173">
        <f>H126-I126</f>
        <v>-699</v>
      </c>
      <c r="K126" s="168">
        <f>IF(I126=0,"-",(H126-I126)/I126)</f>
        <v>-0.16195551436515293</v>
      </c>
      <c r="L126" s="169">
        <f>H126/H$124</f>
        <v>0.29705978975032854</v>
      </c>
      <c r="M126" s="170">
        <f>I126/I$124</f>
        <v>0.3643423940570657</v>
      </c>
      <c r="N126" s="171">
        <f>'[3]SEPTEMBER-16'!N126+B126</f>
        <v>9331</v>
      </c>
      <c r="O126" s="172">
        <f>'[3]SEPTEMBER-16'!O126+C126</f>
        <v>9668</v>
      </c>
      <c r="P126" s="173">
        <f>N126-O126</f>
        <v>-337</v>
      </c>
      <c r="Q126" s="168">
        <f>IF(O126=0,"-",(N126-O126)/O126)</f>
        <v>-3.4857261067438972E-2</v>
      </c>
      <c r="R126" s="169">
        <f>N126/N$124</f>
        <v>0.31029895913005884</v>
      </c>
      <c r="S126" s="170">
        <f>O126/O$124</f>
        <v>0.30497460647929087</v>
      </c>
      <c r="U126" s="7"/>
      <c r="V126" s="45"/>
      <c r="W126" s="45"/>
    </row>
    <row r="127" spans="1:23" ht="12.9" customHeight="1">
      <c r="A127" s="113"/>
      <c r="B127" s="69"/>
      <c r="C127" s="70"/>
      <c r="D127" s="174"/>
      <c r="E127" s="175"/>
      <c r="F127" s="73"/>
      <c r="G127" s="74"/>
      <c r="H127" s="75"/>
      <c r="I127" s="76"/>
      <c r="J127" s="176"/>
      <c r="K127" s="175"/>
      <c r="L127" s="73"/>
      <c r="M127" s="74"/>
      <c r="N127" s="78"/>
      <c r="O127" s="79"/>
      <c r="P127" s="176"/>
      <c r="Q127" s="175"/>
      <c r="R127" s="73"/>
      <c r="S127" s="74"/>
      <c r="V127" s="45"/>
      <c r="W127" s="45"/>
    </row>
    <row r="128" spans="1:23" s="20" customFormat="1" ht="12.75" customHeight="1">
      <c r="A128" s="164" t="s">
        <v>124</v>
      </c>
      <c r="B128" s="165">
        <f>SUM(B129:B136)</f>
        <v>457</v>
      </c>
      <c r="C128" s="166">
        <f>SUM(C129:C136)</f>
        <v>550</v>
      </c>
      <c r="D128" s="167">
        <f t="shared" ref="D128:D136" si="45">B128-C128</f>
        <v>-93</v>
      </c>
      <c r="E128" s="168">
        <f t="shared" ref="E128:E136" si="46">IF(C128=0,"-",(B128-C128)/C128)</f>
        <v>-0.1690909090909091</v>
      </c>
      <c r="F128" s="169">
        <f>B128/B$124</f>
        <v>0.1597902097902098</v>
      </c>
      <c r="G128" s="170">
        <f>C128/C$124</f>
        <v>0.16344725111441308</v>
      </c>
      <c r="H128" s="171">
        <f>SUM(H129:H136)</f>
        <v>1852</v>
      </c>
      <c r="I128" s="172">
        <f>SUM(I129:I136)</f>
        <v>1621</v>
      </c>
      <c r="J128" s="173">
        <f t="shared" ref="J128:J136" si="47">H128-I128</f>
        <v>231</v>
      </c>
      <c r="K128" s="168">
        <f t="shared" ref="K128:K136" si="48">IF(I128=0,"-",(H128-I128)/I128)</f>
        <v>0.14250462677359654</v>
      </c>
      <c r="L128" s="169">
        <f>H128/H$124</f>
        <v>0.15210249671484888</v>
      </c>
      <c r="M128" s="170">
        <f>I128/I$124</f>
        <v>0.1368394394732399</v>
      </c>
      <c r="N128" s="177">
        <f>SUM(N129:N136)</f>
        <v>4802</v>
      </c>
      <c r="O128" s="178">
        <f>SUM(O129:O136)</f>
        <v>4791</v>
      </c>
      <c r="P128" s="173">
        <f t="shared" ref="P128:P136" si="49">N128-O128</f>
        <v>11</v>
      </c>
      <c r="Q128" s="168">
        <f t="shared" ref="Q128:Q136" si="50">IF(O128=0,"-",(N128-O128)/O128)</f>
        <v>2.2959716134418702E-3</v>
      </c>
      <c r="R128" s="169">
        <f>N128/N$124</f>
        <v>0.15968873665657943</v>
      </c>
      <c r="S128" s="170">
        <f>O128/O$124</f>
        <v>0.15113087915207721</v>
      </c>
      <c r="U128" s="7"/>
      <c r="V128" s="45"/>
      <c r="W128" s="45"/>
    </row>
    <row r="129" spans="1:23" ht="12.9" customHeight="1">
      <c r="A129" s="46" t="s">
        <v>125</v>
      </c>
      <c r="B129" s="47">
        <f>'CODE OCTUBRE-2016 '!C83</f>
        <v>1</v>
      </c>
      <c r="C129" s="23">
        <f>'[2]CODE '!C83</f>
        <v>0</v>
      </c>
      <c r="D129" s="92">
        <f t="shared" si="45"/>
        <v>1</v>
      </c>
      <c r="E129" s="93" t="str">
        <f t="shared" si="46"/>
        <v>-</v>
      </c>
      <c r="F129" s="94">
        <f t="shared" ref="F129:G136" si="51">B129/B$128</f>
        <v>2.1881838074398249E-3</v>
      </c>
      <c r="G129" s="95">
        <f t="shared" si="51"/>
        <v>0</v>
      </c>
      <c r="H129" s="99">
        <f>'[3]SEPTEMBER-16'!H129+B129</f>
        <v>25</v>
      </c>
      <c r="I129" s="100">
        <f>'[3]SEPTEMBER-16'!I129+C129</f>
        <v>6</v>
      </c>
      <c r="J129" s="98">
        <f t="shared" si="47"/>
        <v>19</v>
      </c>
      <c r="K129" s="93">
        <f t="shared" si="48"/>
        <v>3.1666666666666665</v>
      </c>
      <c r="L129" s="94">
        <f t="shared" ref="L129:M136" si="52">H129/H$128</f>
        <v>1.3498920086393088E-2</v>
      </c>
      <c r="M129" s="95">
        <f t="shared" si="52"/>
        <v>3.7014188772362738E-3</v>
      </c>
      <c r="N129" s="99">
        <f>'[3]SEPTEMBER-16'!N129+B129</f>
        <v>49</v>
      </c>
      <c r="O129" s="100">
        <f>'[3]SEPTEMBER-16'!O129+C129</f>
        <v>43</v>
      </c>
      <c r="P129" s="98">
        <f t="shared" si="49"/>
        <v>6</v>
      </c>
      <c r="Q129" s="93">
        <f t="shared" si="50"/>
        <v>0.13953488372093023</v>
      </c>
      <c r="R129" s="94">
        <f t="shared" ref="R129:S136" si="53">N129/N$128</f>
        <v>1.020408163265306E-2</v>
      </c>
      <c r="S129" s="95">
        <f t="shared" si="53"/>
        <v>8.9751617616364021E-3</v>
      </c>
      <c r="V129" s="45"/>
      <c r="W129" s="45"/>
    </row>
    <row r="130" spans="1:23" ht="12.9" customHeight="1">
      <c r="A130" s="46" t="s">
        <v>126</v>
      </c>
      <c r="B130" s="47">
        <f>'CODE OCTUBRE-2016 '!C84</f>
        <v>142</v>
      </c>
      <c r="C130" s="23">
        <f>'[2]CODE '!C84</f>
        <v>204</v>
      </c>
      <c r="D130" s="92">
        <f t="shared" si="45"/>
        <v>-62</v>
      </c>
      <c r="E130" s="93">
        <f t="shared" si="46"/>
        <v>-0.30392156862745096</v>
      </c>
      <c r="F130" s="94">
        <f t="shared" si="51"/>
        <v>0.31072210065645517</v>
      </c>
      <c r="G130" s="95">
        <f t="shared" si="51"/>
        <v>0.37090909090909091</v>
      </c>
      <c r="H130" s="99">
        <f>'[3]SEPTEMBER-16'!H130+B130</f>
        <v>478</v>
      </c>
      <c r="I130" s="100">
        <f>'[3]SEPTEMBER-16'!I130+C130</f>
        <v>553</v>
      </c>
      <c r="J130" s="98">
        <f t="shared" si="47"/>
        <v>-75</v>
      </c>
      <c r="K130" s="93">
        <f t="shared" si="48"/>
        <v>-0.13562386980108498</v>
      </c>
      <c r="L130" s="94">
        <f t="shared" si="52"/>
        <v>0.25809935205183587</v>
      </c>
      <c r="M130" s="95">
        <f t="shared" si="52"/>
        <v>0.34114743985194323</v>
      </c>
      <c r="N130" s="99">
        <f>'[3]SEPTEMBER-16'!N130+B130</f>
        <v>1394</v>
      </c>
      <c r="O130" s="100">
        <f>'[3]SEPTEMBER-16'!O130+C130</f>
        <v>1458</v>
      </c>
      <c r="P130" s="98">
        <f t="shared" si="49"/>
        <v>-64</v>
      </c>
      <c r="Q130" s="93">
        <f t="shared" si="50"/>
        <v>-4.38957475994513E-2</v>
      </c>
      <c r="R130" s="94">
        <f t="shared" si="53"/>
        <v>0.29029571012078303</v>
      </c>
      <c r="S130" s="95">
        <f t="shared" si="53"/>
        <v>0.30432060112711334</v>
      </c>
      <c r="V130" s="45"/>
      <c r="W130" s="45"/>
    </row>
    <row r="131" spans="1:23" ht="12.9" customHeight="1">
      <c r="A131" s="46" t="s">
        <v>127</v>
      </c>
      <c r="B131" s="47">
        <f>'CODE OCTUBRE-2016 '!C85</f>
        <v>42</v>
      </c>
      <c r="C131" s="23">
        <f>'[2]CODE '!C85</f>
        <v>32</v>
      </c>
      <c r="D131" s="92">
        <f t="shared" si="45"/>
        <v>10</v>
      </c>
      <c r="E131" s="93">
        <f t="shared" si="46"/>
        <v>0.3125</v>
      </c>
      <c r="F131" s="94">
        <f t="shared" si="51"/>
        <v>9.1903719912472648E-2</v>
      </c>
      <c r="G131" s="95">
        <f t="shared" si="51"/>
        <v>5.8181818181818182E-2</v>
      </c>
      <c r="H131" s="99">
        <f>'[3]SEPTEMBER-16'!H131+B131</f>
        <v>147</v>
      </c>
      <c r="I131" s="100">
        <f>'[3]SEPTEMBER-16'!I131+C131</f>
        <v>71</v>
      </c>
      <c r="J131" s="98">
        <f t="shared" si="47"/>
        <v>76</v>
      </c>
      <c r="K131" s="93">
        <f t="shared" si="48"/>
        <v>1.0704225352112675</v>
      </c>
      <c r="L131" s="94">
        <f t="shared" si="52"/>
        <v>7.9373650107991356E-2</v>
      </c>
      <c r="M131" s="95">
        <f t="shared" si="52"/>
        <v>4.380012338062924E-2</v>
      </c>
      <c r="N131" s="99">
        <f>'[3]SEPTEMBER-16'!N131+B131</f>
        <v>355</v>
      </c>
      <c r="O131" s="100">
        <f>'[3]SEPTEMBER-16'!O131+C131</f>
        <v>216</v>
      </c>
      <c r="P131" s="98">
        <f t="shared" si="49"/>
        <v>139</v>
      </c>
      <c r="Q131" s="93">
        <f t="shared" si="50"/>
        <v>0.64351851851851849</v>
      </c>
      <c r="R131" s="94">
        <f t="shared" si="53"/>
        <v>7.3927530195751767E-2</v>
      </c>
      <c r="S131" s="95">
        <f t="shared" si="53"/>
        <v>4.5084533500313086E-2</v>
      </c>
      <c r="V131" s="45"/>
      <c r="W131" s="45"/>
    </row>
    <row r="132" spans="1:23" ht="12.9" customHeight="1">
      <c r="A132" s="179" t="s">
        <v>128</v>
      </c>
      <c r="B132" s="47">
        <f>'CODE OCTUBRE-2016 '!C86</f>
        <v>73</v>
      </c>
      <c r="C132" s="23">
        <f>'[2]CODE '!C86</f>
        <v>63</v>
      </c>
      <c r="D132" s="92">
        <f t="shared" si="45"/>
        <v>10</v>
      </c>
      <c r="E132" s="93">
        <f t="shared" si="46"/>
        <v>0.15873015873015872</v>
      </c>
      <c r="F132" s="94">
        <f t="shared" si="51"/>
        <v>0.15973741794310722</v>
      </c>
      <c r="G132" s="95">
        <f t="shared" si="51"/>
        <v>0.11454545454545455</v>
      </c>
      <c r="H132" s="99">
        <f>'[3]SEPTEMBER-16'!H132+B132</f>
        <v>328</v>
      </c>
      <c r="I132" s="100">
        <f>'[3]SEPTEMBER-16'!I132+C132</f>
        <v>409</v>
      </c>
      <c r="J132" s="98">
        <f t="shared" si="47"/>
        <v>-81</v>
      </c>
      <c r="K132" s="93">
        <f t="shared" si="48"/>
        <v>-0.1980440097799511</v>
      </c>
      <c r="L132" s="94">
        <f t="shared" si="52"/>
        <v>0.17710583153347731</v>
      </c>
      <c r="M132" s="95">
        <f t="shared" si="52"/>
        <v>0.2523133867982727</v>
      </c>
      <c r="N132" s="99">
        <f>'[3]SEPTEMBER-16'!N132+B132</f>
        <v>990</v>
      </c>
      <c r="O132" s="100">
        <f>'[3]SEPTEMBER-16'!O132+C132</f>
        <v>1006</v>
      </c>
      <c r="P132" s="98">
        <f t="shared" si="49"/>
        <v>-16</v>
      </c>
      <c r="Q132" s="93">
        <f t="shared" si="50"/>
        <v>-1.5904572564612324E-2</v>
      </c>
      <c r="R132" s="94">
        <f t="shared" si="53"/>
        <v>0.20616409829237817</v>
      </c>
      <c r="S132" s="95">
        <f t="shared" si="53"/>
        <v>0.20997704028386557</v>
      </c>
      <c r="V132" s="45"/>
      <c r="W132" s="45"/>
    </row>
    <row r="133" spans="1:23" ht="12.9" customHeight="1">
      <c r="A133" s="46" t="s">
        <v>129</v>
      </c>
      <c r="B133" s="47">
        <f>'CODE OCTUBRE-2016 '!C87</f>
        <v>39</v>
      </c>
      <c r="C133" s="23">
        <f>'[2]CODE '!C87</f>
        <v>54</v>
      </c>
      <c r="D133" s="92">
        <f t="shared" si="45"/>
        <v>-15</v>
      </c>
      <c r="E133" s="93">
        <f t="shared" si="46"/>
        <v>-0.27777777777777779</v>
      </c>
      <c r="F133" s="94">
        <f t="shared" si="51"/>
        <v>8.5339168490153175E-2</v>
      </c>
      <c r="G133" s="95">
        <f t="shared" si="51"/>
        <v>9.8181818181818176E-2</v>
      </c>
      <c r="H133" s="99">
        <f>'[3]SEPTEMBER-16'!H133+B133</f>
        <v>232</v>
      </c>
      <c r="I133" s="100">
        <f>'[3]SEPTEMBER-16'!I133+C133</f>
        <v>103</v>
      </c>
      <c r="J133" s="98">
        <f t="shared" si="47"/>
        <v>129</v>
      </c>
      <c r="K133" s="93">
        <f t="shared" si="48"/>
        <v>1.2524271844660195</v>
      </c>
      <c r="L133" s="94">
        <f t="shared" si="52"/>
        <v>0.12526997840172785</v>
      </c>
      <c r="M133" s="95">
        <f t="shared" si="52"/>
        <v>6.3541024059222698E-2</v>
      </c>
      <c r="N133" s="99">
        <f>'[3]SEPTEMBER-16'!N133+B133</f>
        <v>335</v>
      </c>
      <c r="O133" s="100">
        <f>'[3]SEPTEMBER-16'!O133+C133</f>
        <v>224</v>
      </c>
      <c r="P133" s="98">
        <f t="shared" si="49"/>
        <v>111</v>
      </c>
      <c r="Q133" s="93">
        <f t="shared" si="50"/>
        <v>0.4955357142857143</v>
      </c>
      <c r="R133" s="94">
        <f t="shared" si="53"/>
        <v>6.9762598917117863E-2</v>
      </c>
      <c r="S133" s="95">
        <f t="shared" si="53"/>
        <v>4.6754331037361721E-2</v>
      </c>
      <c r="V133" s="45"/>
      <c r="W133" s="45"/>
    </row>
    <row r="134" spans="1:23" ht="12.9" customHeight="1">
      <c r="A134" s="46" t="s">
        <v>130</v>
      </c>
      <c r="B134" s="47">
        <f>'CODE OCTUBRE-2016 '!C88</f>
        <v>4</v>
      </c>
      <c r="C134" s="23">
        <f>'[2]CODE '!C88</f>
        <v>6</v>
      </c>
      <c r="D134" s="92">
        <f t="shared" si="45"/>
        <v>-2</v>
      </c>
      <c r="E134" s="93">
        <f t="shared" si="46"/>
        <v>-0.33333333333333331</v>
      </c>
      <c r="F134" s="94">
        <f t="shared" si="51"/>
        <v>8.7527352297592995E-3</v>
      </c>
      <c r="G134" s="95">
        <f t="shared" si="51"/>
        <v>1.090909090909091E-2</v>
      </c>
      <c r="H134" s="99">
        <f>'[3]SEPTEMBER-16'!H134+B134</f>
        <v>85</v>
      </c>
      <c r="I134" s="100">
        <f>'[3]SEPTEMBER-16'!I134+C134</f>
        <v>32</v>
      </c>
      <c r="J134" s="98">
        <f t="shared" si="47"/>
        <v>53</v>
      </c>
      <c r="K134" s="93">
        <f t="shared" si="48"/>
        <v>1.65625</v>
      </c>
      <c r="L134" s="94">
        <f t="shared" si="52"/>
        <v>4.5896328293736501E-2</v>
      </c>
      <c r="M134" s="95">
        <f t="shared" si="52"/>
        <v>1.9740900678593461E-2</v>
      </c>
      <c r="N134" s="99">
        <f>'[3]SEPTEMBER-16'!N134+B134</f>
        <v>154</v>
      </c>
      <c r="O134" s="100">
        <f>'[3]SEPTEMBER-16'!O134+C134</f>
        <v>101</v>
      </c>
      <c r="P134" s="98">
        <f t="shared" si="49"/>
        <v>53</v>
      </c>
      <c r="Q134" s="93">
        <f t="shared" si="50"/>
        <v>0.52475247524752477</v>
      </c>
      <c r="R134" s="94">
        <f t="shared" si="53"/>
        <v>3.2069970845481049E-2</v>
      </c>
      <c r="S134" s="95">
        <f t="shared" si="53"/>
        <v>2.1081193905238989E-2</v>
      </c>
      <c r="U134" s="20"/>
      <c r="V134" s="105"/>
      <c r="W134" s="105"/>
    </row>
    <row r="135" spans="1:23" ht="12.9" customHeight="1">
      <c r="A135" s="46" t="s">
        <v>131</v>
      </c>
      <c r="B135" s="47">
        <f>'CODE OCTUBRE-2016 '!C89</f>
        <v>156</v>
      </c>
      <c r="C135" s="23">
        <f>'[2]CODE '!C89</f>
        <v>191</v>
      </c>
      <c r="D135" s="92">
        <f t="shared" si="45"/>
        <v>-35</v>
      </c>
      <c r="E135" s="93">
        <f t="shared" si="46"/>
        <v>-0.18324607329842932</v>
      </c>
      <c r="F135" s="94">
        <f t="shared" si="51"/>
        <v>0.3413566739606127</v>
      </c>
      <c r="G135" s="95">
        <f t="shared" si="51"/>
        <v>0.34727272727272729</v>
      </c>
      <c r="H135" s="99">
        <f>'[3]SEPTEMBER-16'!H135+B135</f>
        <v>557</v>
      </c>
      <c r="I135" s="100">
        <f>'[3]SEPTEMBER-16'!I135+C135</f>
        <v>447</v>
      </c>
      <c r="J135" s="98">
        <f t="shared" si="47"/>
        <v>110</v>
      </c>
      <c r="K135" s="93">
        <f t="shared" si="48"/>
        <v>0.24608501118568232</v>
      </c>
      <c r="L135" s="94">
        <f t="shared" si="52"/>
        <v>0.30075593952483803</v>
      </c>
      <c r="M135" s="95">
        <f t="shared" si="52"/>
        <v>0.2757557063541024</v>
      </c>
      <c r="N135" s="99">
        <f>'[3]SEPTEMBER-16'!N135+B135</f>
        <v>1525</v>
      </c>
      <c r="O135" s="100">
        <f>'[3]SEPTEMBER-16'!O135+C135</f>
        <v>1740</v>
      </c>
      <c r="P135" s="98">
        <f t="shared" si="49"/>
        <v>-215</v>
      </c>
      <c r="Q135" s="93">
        <f t="shared" si="50"/>
        <v>-0.1235632183908046</v>
      </c>
      <c r="R135" s="94">
        <f t="shared" si="53"/>
        <v>0.31757600999583507</v>
      </c>
      <c r="S135" s="95">
        <f t="shared" si="53"/>
        <v>0.36318096430807767</v>
      </c>
      <c r="V135" s="45"/>
      <c r="W135" s="45"/>
    </row>
    <row r="136" spans="1:23" ht="12.9" customHeight="1">
      <c r="A136" s="46" t="s">
        <v>132</v>
      </c>
      <c r="B136" s="47">
        <f>'CODE OCTUBRE-2016 '!C90</f>
        <v>0</v>
      </c>
      <c r="C136" s="23">
        <f>'[2]CODE '!C90</f>
        <v>0</v>
      </c>
      <c r="D136" s="92">
        <f t="shared" si="45"/>
        <v>0</v>
      </c>
      <c r="E136" s="93" t="str">
        <f t="shared" si="46"/>
        <v>-</v>
      </c>
      <c r="F136" s="94">
        <f t="shared" si="51"/>
        <v>0</v>
      </c>
      <c r="G136" s="95">
        <f t="shared" si="51"/>
        <v>0</v>
      </c>
      <c r="H136" s="99">
        <f>'[3]SEPTEMBER-16'!H136+B136</f>
        <v>0</v>
      </c>
      <c r="I136" s="100">
        <f>'[3]SEPTEMBER-16'!I136+C136</f>
        <v>0</v>
      </c>
      <c r="J136" s="98">
        <f t="shared" si="47"/>
        <v>0</v>
      </c>
      <c r="K136" s="93" t="str">
        <f t="shared" si="48"/>
        <v>-</v>
      </c>
      <c r="L136" s="94">
        <f t="shared" si="52"/>
        <v>0</v>
      </c>
      <c r="M136" s="95">
        <f t="shared" si="52"/>
        <v>0</v>
      </c>
      <c r="N136" s="99">
        <f>'[3]SEPTEMBER-16'!N136+B136</f>
        <v>0</v>
      </c>
      <c r="O136" s="100">
        <f>'[3]SEPTEMBER-16'!O136+C136</f>
        <v>3</v>
      </c>
      <c r="P136" s="98">
        <f t="shared" si="49"/>
        <v>-3</v>
      </c>
      <c r="Q136" s="93">
        <f t="shared" si="50"/>
        <v>-1</v>
      </c>
      <c r="R136" s="94">
        <f t="shared" si="53"/>
        <v>0</v>
      </c>
      <c r="S136" s="95">
        <f t="shared" si="53"/>
        <v>6.2617407639323729E-4</v>
      </c>
      <c r="V136" s="45"/>
      <c r="W136" s="45"/>
    </row>
    <row r="137" spans="1:23" ht="12.9" customHeight="1">
      <c r="A137" s="46"/>
      <c r="B137" s="47"/>
      <c r="C137" s="23"/>
      <c r="D137" s="92"/>
      <c r="E137" s="93"/>
      <c r="F137" s="94"/>
      <c r="G137" s="95"/>
      <c r="H137" s="99"/>
      <c r="I137" s="100"/>
      <c r="J137" s="98"/>
      <c r="K137" s="93"/>
      <c r="L137" s="94"/>
      <c r="M137" s="95"/>
      <c r="N137" s="99"/>
      <c r="O137" s="101"/>
      <c r="P137" s="98"/>
      <c r="Q137" s="93"/>
      <c r="R137" s="94"/>
      <c r="S137" s="95"/>
      <c r="V137" s="45"/>
      <c r="W137" s="45"/>
    </row>
    <row r="138" spans="1:23" s="20" customFormat="1" ht="12.75" customHeight="1">
      <c r="A138" s="164" t="s">
        <v>133</v>
      </c>
      <c r="B138" s="180">
        <f>SUM(B139:B152)</f>
        <v>1576</v>
      </c>
      <c r="C138" s="166">
        <f>SUM(C139:C152)</f>
        <v>1731</v>
      </c>
      <c r="D138" s="167">
        <f t="shared" ref="D138:D152" si="54">B138-C138</f>
        <v>-155</v>
      </c>
      <c r="E138" s="168">
        <f t="shared" ref="E138:E152" si="55">IF(C138=0,"-",(B138-C138)/C138)</f>
        <v>-8.9543616406701332E-2</v>
      </c>
      <c r="F138" s="169">
        <f>B138/B$124</f>
        <v>0.55104895104895102</v>
      </c>
      <c r="G138" s="170">
        <f>C138/C$124</f>
        <v>0.5144130757800891</v>
      </c>
      <c r="H138" s="171">
        <f>SUM(H139:H152)</f>
        <v>6707</v>
      </c>
      <c r="I138" s="172">
        <f>SUM(I139:I152)</f>
        <v>5909</v>
      </c>
      <c r="J138" s="173">
        <f t="shared" ref="J138:J152" si="56">H138-I138</f>
        <v>798</v>
      </c>
      <c r="K138" s="168">
        <f t="shared" ref="K138:K152" si="57">IF(I138=0,"-",(H138-I138)/I138)</f>
        <v>0.13504823151125403</v>
      </c>
      <c r="L138" s="169">
        <f>H138/H$124</f>
        <v>0.55083771353482258</v>
      </c>
      <c r="M138" s="170">
        <f>I138/I$124</f>
        <v>0.4988181664696944</v>
      </c>
      <c r="N138" s="171">
        <f>SUM(N139:N152)</f>
        <v>15938</v>
      </c>
      <c r="O138" s="178">
        <f>SUM(O139:O152)</f>
        <v>17242</v>
      </c>
      <c r="P138" s="173">
        <f t="shared" ref="P138:P152" si="58">N138-O138</f>
        <v>-1304</v>
      </c>
      <c r="Q138" s="168">
        <f t="shared" ref="Q138:Q152" si="59">IF(O138=0,"-",(N138-O138)/O138)</f>
        <v>-7.5629277346015544E-2</v>
      </c>
      <c r="R138" s="169">
        <f>N138/N$124</f>
        <v>0.53001230421336176</v>
      </c>
      <c r="S138" s="170">
        <f>O138/O$124</f>
        <v>0.5438945143686319</v>
      </c>
      <c r="U138" s="7"/>
      <c r="V138" s="45"/>
      <c r="W138" s="45"/>
    </row>
    <row r="139" spans="1:23" ht="12.9" customHeight="1">
      <c r="A139" s="150" t="s">
        <v>134</v>
      </c>
      <c r="B139" s="149">
        <f>'CODE OCTUBRE-2016 '!C93</f>
        <v>177</v>
      </c>
      <c r="C139" s="23">
        <f>'[2]CODE '!C93</f>
        <v>234</v>
      </c>
      <c r="D139" s="181">
        <f t="shared" si="54"/>
        <v>-57</v>
      </c>
      <c r="E139" s="151">
        <f t="shared" si="55"/>
        <v>-0.24358974358974358</v>
      </c>
      <c r="F139" s="152">
        <f t="shared" ref="F139:G152" si="60">B139/B$138</f>
        <v>0.11230964467005077</v>
      </c>
      <c r="G139" s="153">
        <f t="shared" si="60"/>
        <v>0.13518197573656845</v>
      </c>
      <c r="H139" s="99">
        <f>'[3]SEPTEMBER-16'!H139+B139</f>
        <v>783</v>
      </c>
      <c r="I139" s="100">
        <f>'[3]SEPTEMBER-16'!I139+C139</f>
        <v>744</v>
      </c>
      <c r="J139" s="154">
        <f t="shared" si="56"/>
        <v>39</v>
      </c>
      <c r="K139" s="151">
        <f t="shared" si="57"/>
        <v>5.2419354838709679E-2</v>
      </c>
      <c r="L139" s="152">
        <f t="shared" ref="L139:M152" si="61">H139/H$138</f>
        <v>0.11674370061130163</v>
      </c>
      <c r="M139" s="153">
        <f t="shared" si="61"/>
        <v>0.12590962937891353</v>
      </c>
      <c r="N139" s="99">
        <f>'[3]SEPTEMBER-16'!N139+B139</f>
        <v>2212</v>
      </c>
      <c r="O139" s="100">
        <f>'[3]SEPTEMBER-16'!O139+C139</f>
        <v>2235</v>
      </c>
      <c r="P139" s="154">
        <f t="shared" si="58"/>
        <v>-23</v>
      </c>
      <c r="Q139" s="151">
        <f t="shared" si="59"/>
        <v>-1.029082774049217E-2</v>
      </c>
      <c r="R139" s="152">
        <f t="shared" ref="R139:S152" si="62">N139/N$138</f>
        <v>0.13878780273560046</v>
      </c>
      <c r="S139" s="153">
        <f t="shared" si="62"/>
        <v>0.12962533348799443</v>
      </c>
      <c r="V139" s="45"/>
      <c r="W139" s="45"/>
    </row>
    <row r="140" spans="1:23" ht="12.9" customHeight="1">
      <c r="A140" s="150" t="s">
        <v>135</v>
      </c>
      <c r="B140" s="149">
        <f>'CODE OCTUBRE-2016 '!C94</f>
        <v>11</v>
      </c>
      <c r="C140" s="23">
        <f>'[2]CODE '!C94</f>
        <v>4</v>
      </c>
      <c r="D140" s="181">
        <f t="shared" si="54"/>
        <v>7</v>
      </c>
      <c r="E140" s="151">
        <f t="shared" si="55"/>
        <v>1.75</v>
      </c>
      <c r="F140" s="152">
        <f t="shared" si="60"/>
        <v>6.9796954314720813E-3</v>
      </c>
      <c r="G140" s="153">
        <f t="shared" si="60"/>
        <v>2.3108030040439051E-3</v>
      </c>
      <c r="H140" s="99">
        <f>'[3]SEPTEMBER-16'!H140+B140</f>
        <v>75</v>
      </c>
      <c r="I140" s="100">
        <f>'[3]SEPTEMBER-16'!I140+C140</f>
        <v>56</v>
      </c>
      <c r="J140" s="154">
        <f t="shared" si="56"/>
        <v>19</v>
      </c>
      <c r="K140" s="151">
        <f t="shared" si="57"/>
        <v>0.3392857142857143</v>
      </c>
      <c r="L140" s="152">
        <f t="shared" si="61"/>
        <v>1.1182346801848814E-2</v>
      </c>
      <c r="M140" s="153">
        <f t="shared" si="61"/>
        <v>9.4770688779827385E-3</v>
      </c>
      <c r="N140" s="99">
        <f>'[3]SEPTEMBER-16'!N140+B140</f>
        <v>135</v>
      </c>
      <c r="O140" s="100">
        <f>'[3]SEPTEMBER-16'!O140+C140</f>
        <v>158</v>
      </c>
      <c r="P140" s="154">
        <f t="shared" si="58"/>
        <v>-23</v>
      </c>
      <c r="Q140" s="151">
        <f t="shared" si="59"/>
        <v>-0.14556962025316456</v>
      </c>
      <c r="R140" s="152">
        <f t="shared" si="62"/>
        <v>8.4703224996862843E-3</v>
      </c>
      <c r="S140" s="153">
        <f t="shared" si="62"/>
        <v>9.1636701078761165E-3</v>
      </c>
      <c r="V140" s="45"/>
      <c r="W140" s="45"/>
    </row>
    <row r="141" spans="1:23" ht="12.9" customHeight="1">
      <c r="A141" s="150" t="s">
        <v>136</v>
      </c>
      <c r="B141" s="149">
        <f>'CODE OCTUBRE-2016 '!C95</f>
        <v>138</v>
      </c>
      <c r="C141" s="23">
        <f>'[2]CODE '!C95</f>
        <v>177</v>
      </c>
      <c r="D141" s="181">
        <f t="shared" si="54"/>
        <v>-39</v>
      </c>
      <c r="E141" s="151">
        <f t="shared" si="55"/>
        <v>-0.22033898305084745</v>
      </c>
      <c r="F141" s="152">
        <f t="shared" si="60"/>
        <v>8.7563451776649745E-2</v>
      </c>
      <c r="G141" s="153">
        <f t="shared" si="60"/>
        <v>0.10225303292894281</v>
      </c>
      <c r="H141" s="99">
        <f>'[3]SEPTEMBER-16'!H141+B141</f>
        <v>1134</v>
      </c>
      <c r="I141" s="100">
        <f>'[3]SEPTEMBER-16'!I141+C141</f>
        <v>628</v>
      </c>
      <c r="J141" s="154">
        <f t="shared" si="56"/>
        <v>506</v>
      </c>
      <c r="K141" s="151">
        <f t="shared" si="57"/>
        <v>0.80573248407643316</v>
      </c>
      <c r="L141" s="152">
        <f t="shared" si="61"/>
        <v>0.16907708364395407</v>
      </c>
      <c r="M141" s="153">
        <f t="shared" si="61"/>
        <v>0.10627855813166356</v>
      </c>
      <c r="N141" s="99">
        <f>'[3]SEPTEMBER-16'!N141+B141</f>
        <v>2450</v>
      </c>
      <c r="O141" s="100">
        <f>'[3]SEPTEMBER-16'!O141+C141</f>
        <v>2736</v>
      </c>
      <c r="P141" s="154">
        <f t="shared" si="58"/>
        <v>-286</v>
      </c>
      <c r="Q141" s="151">
        <f t="shared" si="59"/>
        <v>-0.10453216374269006</v>
      </c>
      <c r="R141" s="152">
        <f t="shared" si="62"/>
        <v>0.15372066758689923</v>
      </c>
      <c r="S141" s="153">
        <f t="shared" si="62"/>
        <v>0.15868228743765225</v>
      </c>
      <c r="V141" s="45"/>
      <c r="W141" s="45"/>
    </row>
    <row r="142" spans="1:23" ht="12.9" customHeight="1">
      <c r="A142" s="150" t="s">
        <v>137</v>
      </c>
      <c r="B142" s="149">
        <f>'CODE OCTUBRE-2016 '!C96</f>
        <v>171</v>
      </c>
      <c r="C142" s="23">
        <f>'[2]CODE '!C96</f>
        <v>158</v>
      </c>
      <c r="D142" s="181">
        <f t="shared" si="54"/>
        <v>13</v>
      </c>
      <c r="E142" s="151">
        <f t="shared" si="55"/>
        <v>8.2278481012658222E-2</v>
      </c>
      <c r="F142" s="152">
        <f t="shared" si="60"/>
        <v>0.108502538071066</v>
      </c>
      <c r="G142" s="153">
        <f t="shared" si="60"/>
        <v>9.127671865973426E-2</v>
      </c>
      <c r="H142" s="99">
        <f>'[3]SEPTEMBER-16'!H142+B142</f>
        <v>604</v>
      </c>
      <c r="I142" s="100">
        <f>'[3]SEPTEMBER-16'!I142+C142</f>
        <v>424</v>
      </c>
      <c r="J142" s="154">
        <f t="shared" si="56"/>
        <v>180</v>
      </c>
      <c r="K142" s="151">
        <f t="shared" si="57"/>
        <v>0.42452830188679247</v>
      </c>
      <c r="L142" s="152">
        <f t="shared" si="61"/>
        <v>9.0055166244222454E-2</v>
      </c>
      <c r="M142" s="153">
        <f t="shared" si="61"/>
        <v>7.1754950076155025E-2</v>
      </c>
      <c r="N142" s="99">
        <f>'[3]SEPTEMBER-16'!N142+B142</f>
        <v>1539</v>
      </c>
      <c r="O142" s="100">
        <f>'[3]SEPTEMBER-16'!O142+C142</f>
        <v>1543</v>
      </c>
      <c r="P142" s="154">
        <f t="shared" si="58"/>
        <v>-4</v>
      </c>
      <c r="Q142" s="151">
        <f t="shared" si="59"/>
        <v>-2.592352559948153E-3</v>
      </c>
      <c r="R142" s="152">
        <f t="shared" si="62"/>
        <v>9.6561676496423637E-2</v>
      </c>
      <c r="S142" s="153">
        <f t="shared" si="62"/>
        <v>8.9490778331980048E-2</v>
      </c>
      <c r="V142" s="45"/>
      <c r="W142" s="45"/>
    </row>
    <row r="143" spans="1:23" ht="12.9" customHeight="1">
      <c r="A143" s="150" t="s">
        <v>138</v>
      </c>
      <c r="B143" s="149">
        <f>'CODE OCTUBRE-2016 '!C97</f>
        <v>728</v>
      </c>
      <c r="C143" s="23">
        <f>'[2]CODE '!C97</f>
        <v>727</v>
      </c>
      <c r="D143" s="181">
        <f t="shared" si="54"/>
        <v>1</v>
      </c>
      <c r="E143" s="151">
        <f t="shared" si="55"/>
        <v>1.375515818431912E-3</v>
      </c>
      <c r="F143" s="152">
        <f t="shared" si="60"/>
        <v>0.46192893401015228</v>
      </c>
      <c r="G143" s="153">
        <f t="shared" si="60"/>
        <v>0.41998844598497981</v>
      </c>
      <c r="H143" s="99">
        <f>'[3]SEPTEMBER-16'!H143+B143</f>
        <v>2608</v>
      </c>
      <c r="I143" s="100">
        <f>'[3]SEPTEMBER-16'!I143+C143</f>
        <v>2451</v>
      </c>
      <c r="J143" s="154">
        <f t="shared" si="56"/>
        <v>157</v>
      </c>
      <c r="K143" s="151">
        <f t="shared" si="57"/>
        <v>6.405548755609955E-2</v>
      </c>
      <c r="L143" s="152">
        <f t="shared" si="61"/>
        <v>0.38884747278962278</v>
      </c>
      <c r="M143" s="153">
        <f t="shared" si="61"/>
        <v>0.41479099678456594</v>
      </c>
      <c r="N143" s="99">
        <f>'[3]SEPTEMBER-16'!N143+B143</f>
        <v>6085</v>
      </c>
      <c r="O143" s="100">
        <f>'[3]SEPTEMBER-16'!O143+C143</f>
        <v>6581</v>
      </c>
      <c r="P143" s="154">
        <f t="shared" si="58"/>
        <v>-496</v>
      </c>
      <c r="Q143" s="151">
        <f t="shared" si="59"/>
        <v>-7.536848503266981E-2</v>
      </c>
      <c r="R143" s="152">
        <f t="shared" si="62"/>
        <v>0.38179194378215586</v>
      </c>
      <c r="S143" s="153">
        <f t="shared" si="62"/>
        <v>0.38168425936666278</v>
      </c>
      <c r="V143" s="45"/>
      <c r="W143" s="45"/>
    </row>
    <row r="144" spans="1:23" ht="12.9" customHeight="1">
      <c r="A144" s="150" t="s">
        <v>139</v>
      </c>
      <c r="B144" s="149">
        <f>'CODE OCTUBRE-2016 '!C98</f>
        <v>67</v>
      </c>
      <c r="C144" s="23">
        <f>'[2]CODE '!C98</f>
        <v>41</v>
      </c>
      <c r="D144" s="181">
        <f t="shared" si="54"/>
        <v>26</v>
      </c>
      <c r="E144" s="151">
        <f t="shared" si="55"/>
        <v>0.63414634146341464</v>
      </c>
      <c r="F144" s="152">
        <f t="shared" si="60"/>
        <v>4.2512690355329952E-2</v>
      </c>
      <c r="G144" s="153">
        <f t="shared" si="60"/>
        <v>2.3685730791450029E-2</v>
      </c>
      <c r="H144" s="99">
        <f>'[3]SEPTEMBER-16'!H144+B144</f>
        <v>279</v>
      </c>
      <c r="I144" s="100">
        <f>'[3]SEPTEMBER-16'!I144+C144</f>
        <v>254</v>
      </c>
      <c r="J144" s="154">
        <f t="shared" si="56"/>
        <v>25</v>
      </c>
      <c r="K144" s="151">
        <f t="shared" si="57"/>
        <v>9.8425196850393706E-2</v>
      </c>
      <c r="L144" s="152">
        <f t="shared" si="61"/>
        <v>4.1598330102877591E-2</v>
      </c>
      <c r="M144" s="153">
        <f t="shared" si="61"/>
        <v>4.2985276696564566E-2</v>
      </c>
      <c r="N144" s="99">
        <f>'[3]SEPTEMBER-16'!N144+B144</f>
        <v>534</v>
      </c>
      <c r="O144" s="100">
        <f>'[3]SEPTEMBER-16'!O144+C144</f>
        <v>728</v>
      </c>
      <c r="P144" s="154">
        <f t="shared" si="58"/>
        <v>-194</v>
      </c>
      <c r="Q144" s="151">
        <f t="shared" si="59"/>
        <v>-0.26648351648351648</v>
      </c>
      <c r="R144" s="152">
        <f t="shared" si="62"/>
        <v>3.3504831220981302E-2</v>
      </c>
      <c r="S144" s="153">
        <f t="shared" si="62"/>
        <v>4.2222479990720332E-2</v>
      </c>
      <c r="V144" s="45"/>
      <c r="W144" s="45"/>
    </row>
    <row r="145" spans="1:23" ht="12.9" customHeight="1">
      <c r="A145" s="150" t="s">
        <v>140</v>
      </c>
      <c r="B145" s="149">
        <f>'CODE OCTUBRE-2016 '!C99</f>
        <v>1</v>
      </c>
      <c r="C145" s="23">
        <f>'[2]CODE '!C99</f>
        <v>4</v>
      </c>
      <c r="D145" s="181">
        <f t="shared" si="54"/>
        <v>-3</v>
      </c>
      <c r="E145" s="151">
        <f t="shared" si="55"/>
        <v>-0.75</v>
      </c>
      <c r="F145" s="152">
        <f t="shared" si="60"/>
        <v>6.3451776649746188E-4</v>
      </c>
      <c r="G145" s="153">
        <f t="shared" si="60"/>
        <v>2.3108030040439051E-3</v>
      </c>
      <c r="H145" s="99">
        <f>'[3]SEPTEMBER-16'!H145+B145</f>
        <v>21</v>
      </c>
      <c r="I145" s="100">
        <f>'[3]SEPTEMBER-16'!I145+C145</f>
        <v>11</v>
      </c>
      <c r="J145" s="154">
        <f t="shared" si="56"/>
        <v>10</v>
      </c>
      <c r="K145" s="151">
        <f t="shared" si="57"/>
        <v>0.90909090909090906</v>
      </c>
      <c r="L145" s="152">
        <f t="shared" si="61"/>
        <v>3.131057104517668E-3</v>
      </c>
      <c r="M145" s="153">
        <f t="shared" si="61"/>
        <v>1.8615671010323235E-3</v>
      </c>
      <c r="N145" s="99">
        <f>'[3]SEPTEMBER-16'!N145+B145</f>
        <v>29</v>
      </c>
      <c r="O145" s="100">
        <f>'[3]SEPTEMBER-16'!O145+C145</f>
        <v>14</v>
      </c>
      <c r="P145" s="154">
        <f t="shared" si="58"/>
        <v>15</v>
      </c>
      <c r="Q145" s="151">
        <f t="shared" si="59"/>
        <v>1.0714285714285714</v>
      </c>
      <c r="R145" s="152">
        <f t="shared" si="62"/>
        <v>1.8195507591918685E-3</v>
      </c>
      <c r="S145" s="153">
        <f t="shared" si="62"/>
        <v>8.1197076905231409E-4</v>
      </c>
      <c r="V145" s="45"/>
      <c r="W145" s="45"/>
    </row>
    <row r="146" spans="1:23" ht="12.9" customHeight="1">
      <c r="A146" s="150" t="s">
        <v>141</v>
      </c>
      <c r="B146" s="149">
        <f>'CODE OCTUBRE-2016 '!C100</f>
        <v>6</v>
      </c>
      <c r="C146" s="23">
        <f>'[2]CODE '!C100</f>
        <v>2</v>
      </c>
      <c r="D146" s="181">
        <f t="shared" si="54"/>
        <v>4</v>
      </c>
      <c r="E146" s="151">
        <f t="shared" si="55"/>
        <v>2</v>
      </c>
      <c r="F146" s="152">
        <f t="shared" si="60"/>
        <v>3.8071065989847717E-3</v>
      </c>
      <c r="G146" s="153">
        <f t="shared" si="60"/>
        <v>1.1554015020219526E-3</v>
      </c>
      <c r="H146" s="99">
        <f>'[3]SEPTEMBER-16'!H146+B146</f>
        <v>92</v>
      </c>
      <c r="I146" s="100">
        <f>'[3]SEPTEMBER-16'!I146+C146</f>
        <v>42</v>
      </c>
      <c r="J146" s="154">
        <f t="shared" si="56"/>
        <v>50</v>
      </c>
      <c r="K146" s="151">
        <f t="shared" si="57"/>
        <v>1.1904761904761905</v>
      </c>
      <c r="L146" s="152">
        <f t="shared" si="61"/>
        <v>1.3717012076934546E-2</v>
      </c>
      <c r="M146" s="153">
        <f t="shared" si="61"/>
        <v>7.1078016584870535E-3</v>
      </c>
      <c r="N146" s="99">
        <f>'[3]SEPTEMBER-16'!N146+B146</f>
        <v>103</v>
      </c>
      <c r="O146" s="100">
        <f>'[3]SEPTEMBER-16'!O146+C146</f>
        <v>60</v>
      </c>
      <c r="P146" s="154">
        <f t="shared" si="58"/>
        <v>43</v>
      </c>
      <c r="Q146" s="151">
        <f t="shared" si="59"/>
        <v>0.71666666666666667</v>
      </c>
      <c r="R146" s="152">
        <f t="shared" si="62"/>
        <v>6.4625423516124986E-3</v>
      </c>
      <c r="S146" s="153">
        <f t="shared" si="62"/>
        <v>3.4798747245099178E-3</v>
      </c>
      <c r="V146" s="45"/>
      <c r="W146" s="45"/>
    </row>
    <row r="147" spans="1:23" ht="12.9" customHeight="1">
      <c r="A147" s="150" t="s">
        <v>142</v>
      </c>
      <c r="B147" s="149">
        <f>'CODE OCTUBRE-2016 '!C101</f>
        <v>1</v>
      </c>
      <c r="C147" s="23">
        <f>'[2]CODE '!C101</f>
        <v>20</v>
      </c>
      <c r="D147" s="181">
        <f t="shared" si="54"/>
        <v>-19</v>
      </c>
      <c r="E147" s="151">
        <f t="shared" si="55"/>
        <v>-0.95</v>
      </c>
      <c r="F147" s="152">
        <f t="shared" si="60"/>
        <v>6.3451776649746188E-4</v>
      </c>
      <c r="G147" s="153">
        <f t="shared" si="60"/>
        <v>1.1554015020219527E-2</v>
      </c>
      <c r="H147" s="99">
        <f>'[3]SEPTEMBER-16'!H147+B147</f>
        <v>15</v>
      </c>
      <c r="I147" s="100">
        <f>'[3]SEPTEMBER-16'!I147+C147</f>
        <v>29</v>
      </c>
      <c r="J147" s="154">
        <f t="shared" si="56"/>
        <v>-14</v>
      </c>
      <c r="K147" s="151">
        <f t="shared" si="57"/>
        <v>-0.48275862068965519</v>
      </c>
      <c r="L147" s="152">
        <f t="shared" si="61"/>
        <v>2.2364693603697627E-3</v>
      </c>
      <c r="M147" s="153">
        <f t="shared" si="61"/>
        <v>4.9077678118124891E-3</v>
      </c>
      <c r="N147" s="99">
        <f>'[3]SEPTEMBER-16'!N147+B147</f>
        <v>102</v>
      </c>
      <c r="O147" s="100">
        <f>'[3]SEPTEMBER-16'!O147+C147</f>
        <v>115</v>
      </c>
      <c r="P147" s="154">
        <f t="shared" si="58"/>
        <v>-13</v>
      </c>
      <c r="Q147" s="93">
        <f t="shared" si="59"/>
        <v>-0.11304347826086956</v>
      </c>
      <c r="R147" s="152">
        <f t="shared" si="62"/>
        <v>6.3997992219851927E-3</v>
      </c>
      <c r="S147" s="153">
        <f t="shared" si="62"/>
        <v>6.669759888644009E-3</v>
      </c>
      <c r="V147" s="45"/>
      <c r="W147" s="45"/>
    </row>
    <row r="148" spans="1:23" ht="12.9" customHeight="1">
      <c r="A148" s="150" t="s">
        <v>143</v>
      </c>
      <c r="B148" s="149">
        <f>'CODE OCTUBRE-2016 '!C102</f>
        <v>82</v>
      </c>
      <c r="C148" s="23">
        <f>'[2]CODE '!C102</f>
        <v>103</v>
      </c>
      <c r="D148" s="181">
        <f t="shared" si="54"/>
        <v>-21</v>
      </c>
      <c r="E148" s="151">
        <f t="shared" si="55"/>
        <v>-0.20388349514563106</v>
      </c>
      <c r="F148" s="152">
        <f t="shared" si="60"/>
        <v>5.2030456852791881E-2</v>
      </c>
      <c r="G148" s="153">
        <f t="shared" si="60"/>
        <v>5.9503177354130563E-2</v>
      </c>
      <c r="H148" s="99">
        <f>'[3]SEPTEMBER-16'!H148+B148</f>
        <v>364</v>
      </c>
      <c r="I148" s="100">
        <f>'[3]SEPTEMBER-16'!I148+C148</f>
        <v>344</v>
      </c>
      <c r="J148" s="154">
        <f t="shared" si="56"/>
        <v>20</v>
      </c>
      <c r="K148" s="151">
        <f t="shared" si="57"/>
        <v>5.8139534883720929E-2</v>
      </c>
      <c r="L148" s="152">
        <f t="shared" si="61"/>
        <v>5.427165647830625E-2</v>
      </c>
      <c r="M148" s="153">
        <f t="shared" si="61"/>
        <v>5.8216280250465394E-2</v>
      </c>
      <c r="N148" s="99">
        <f>'[3]SEPTEMBER-16'!N148+B148</f>
        <v>1029</v>
      </c>
      <c r="O148" s="100">
        <f>'[3]SEPTEMBER-16'!O148+C148</f>
        <v>846</v>
      </c>
      <c r="P148" s="154">
        <f t="shared" si="58"/>
        <v>183</v>
      </c>
      <c r="Q148" s="151">
        <f t="shared" si="59"/>
        <v>0.21631205673758866</v>
      </c>
      <c r="R148" s="152">
        <f t="shared" si="62"/>
        <v>6.4562680386497678E-2</v>
      </c>
      <c r="S148" s="153">
        <f t="shared" si="62"/>
        <v>4.9066233615589837E-2</v>
      </c>
      <c r="V148" s="45"/>
      <c r="W148" s="45"/>
    </row>
    <row r="149" spans="1:23" ht="12.9" customHeight="1">
      <c r="A149" s="150" t="s">
        <v>144</v>
      </c>
      <c r="B149" s="149">
        <f>'CODE OCTUBRE-2016 '!C103</f>
        <v>9</v>
      </c>
      <c r="C149" s="23">
        <f>'[2]CODE '!C103</f>
        <v>1</v>
      </c>
      <c r="D149" s="181">
        <f t="shared" si="54"/>
        <v>8</v>
      </c>
      <c r="E149" s="151">
        <f t="shared" si="55"/>
        <v>8</v>
      </c>
      <c r="F149" s="152">
        <f t="shared" si="60"/>
        <v>5.7106598984771571E-3</v>
      </c>
      <c r="G149" s="153">
        <f t="shared" si="60"/>
        <v>5.7770075101097628E-4</v>
      </c>
      <c r="H149" s="99">
        <f>'[3]SEPTEMBER-16'!H149+B149</f>
        <v>42</v>
      </c>
      <c r="I149" s="100">
        <f>'[3]SEPTEMBER-16'!I149+C149</f>
        <v>5</v>
      </c>
      <c r="J149" s="154">
        <f t="shared" si="56"/>
        <v>37</v>
      </c>
      <c r="K149" s="151">
        <f t="shared" si="57"/>
        <v>7.4</v>
      </c>
      <c r="L149" s="152">
        <f t="shared" si="61"/>
        <v>6.262114209035336E-3</v>
      </c>
      <c r="M149" s="182">
        <f t="shared" si="61"/>
        <v>8.4616686410560161E-4</v>
      </c>
      <c r="N149" s="99">
        <f>'[3]SEPTEMBER-16'!N149+B149</f>
        <v>64</v>
      </c>
      <c r="O149" s="100">
        <f>'[3]SEPTEMBER-16'!O149+C149</f>
        <v>11</v>
      </c>
      <c r="P149" s="154">
        <f t="shared" si="58"/>
        <v>53</v>
      </c>
      <c r="Q149" s="151">
        <f t="shared" si="59"/>
        <v>4.8181818181818183</v>
      </c>
      <c r="R149" s="152">
        <f t="shared" si="62"/>
        <v>4.0155602961475722E-3</v>
      </c>
      <c r="S149" s="153">
        <f t="shared" si="62"/>
        <v>6.3797703282681827E-4</v>
      </c>
      <c r="V149" s="45"/>
      <c r="W149" s="45"/>
    </row>
    <row r="150" spans="1:23" ht="12.9" customHeight="1">
      <c r="A150" s="150" t="s">
        <v>145</v>
      </c>
      <c r="B150" s="149">
        <f>'CODE OCTUBRE-2016 '!C104</f>
        <v>43</v>
      </c>
      <c r="C150" s="23">
        <f>'[2]CODE '!C104</f>
        <v>25</v>
      </c>
      <c r="D150" s="181">
        <f t="shared" si="54"/>
        <v>18</v>
      </c>
      <c r="E150" s="151">
        <f t="shared" si="55"/>
        <v>0.72</v>
      </c>
      <c r="F150" s="152">
        <f t="shared" si="60"/>
        <v>2.7284263959390861E-2</v>
      </c>
      <c r="G150" s="182">
        <f t="shared" si="60"/>
        <v>1.4442518775274409E-2</v>
      </c>
      <c r="H150" s="99">
        <f>'[3]SEPTEMBER-16'!H150+B150</f>
        <v>123</v>
      </c>
      <c r="I150" s="100">
        <f>'[3]SEPTEMBER-16'!I150+C150</f>
        <v>120</v>
      </c>
      <c r="J150" s="154">
        <f t="shared" si="56"/>
        <v>3</v>
      </c>
      <c r="K150" s="151">
        <f t="shared" si="57"/>
        <v>2.5000000000000001E-2</v>
      </c>
      <c r="L150" s="152">
        <f t="shared" si="61"/>
        <v>1.8339048755032054E-2</v>
      </c>
      <c r="M150" s="182">
        <f t="shared" si="61"/>
        <v>2.0308004738534439E-2</v>
      </c>
      <c r="N150" s="99">
        <f>'[3]SEPTEMBER-16'!N150+B150</f>
        <v>326</v>
      </c>
      <c r="O150" s="100">
        <f>'[3]SEPTEMBER-16'!O150+C150</f>
        <v>321</v>
      </c>
      <c r="P150" s="154">
        <f t="shared" si="58"/>
        <v>5</v>
      </c>
      <c r="Q150" s="151">
        <f t="shared" si="59"/>
        <v>1.5576323987538941E-2</v>
      </c>
      <c r="R150" s="152">
        <f t="shared" si="62"/>
        <v>2.0454260258501694E-2</v>
      </c>
      <c r="S150" s="153">
        <f t="shared" si="62"/>
        <v>1.861732977612806E-2</v>
      </c>
      <c r="U150" s="20"/>
      <c r="V150" s="105"/>
      <c r="W150" s="105"/>
    </row>
    <row r="151" spans="1:23" ht="12.9" customHeight="1">
      <c r="A151" s="150" t="s">
        <v>146</v>
      </c>
      <c r="B151" s="149">
        <f>'CODE OCTUBRE-2016 '!C105</f>
        <v>135</v>
      </c>
      <c r="C151" s="23">
        <f>'[2]CODE '!C105</f>
        <v>216</v>
      </c>
      <c r="D151" s="181">
        <f t="shared" si="54"/>
        <v>-81</v>
      </c>
      <c r="E151" s="151">
        <f t="shared" si="55"/>
        <v>-0.375</v>
      </c>
      <c r="F151" s="152">
        <f t="shared" si="60"/>
        <v>8.5659898477157354E-2</v>
      </c>
      <c r="G151" s="182">
        <f t="shared" si="60"/>
        <v>0.12478336221837089</v>
      </c>
      <c r="H151" s="99">
        <f>'[3]SEPTEMBER-16'!H151+B151</f>
        <v>525</v>
      </c>
      <c r="I151" s="100">
        <f>'[3]SEPTEMBER-16'!I151+C151</f>
        <v>731</v>
      </c>
      <c r="J151" s="154">
        <f t="shared" si="56"/>
        <v>-206</v>
      </c>
      <c r="K151" s="151">
        <f t="shared" si="57"/>
        <v>-0.28180574555403559</v>
      </c>
      <c r="L151" s="152">
        <f t="shared" si="61"/>
        <v>7.8276427612941707E-2</v>
      </c>
      <c r="M151" s="182">
        <f t="shared" si="61"/>
        <v>0.12370959553223895</v>
      </c>
      <c r="N151" s="99">
        <f>'[3]SEPTEMBER-16'!N151+B151</f>
        <v>1155</v>
      </c>
      <c r="O151" s="100">
        <f>'[3]SEPTEMBER-16'!O151+C151</f>
        <v>1734</v>
      </c>
      <c r="P151" s="154">
        <f t="shared" si="58"/>
        <v>-579</v>
      </c>
      <c r="Q151" s="151">
        <f t="shared" si="59"/>
        <v>-0.33391003460207613</v>
      </c>
      <c r="R151" s="152">
        <f t="shared" si="62"/>
        <v>7.2468314719538213E-2</v>
      </c>
      <c r="S151" s="153">
        <f t="shared" si="62"/>
        <v>0.10056837953833662</v>
      </c>
      <c r="U151" s="183"/>
      <c r="V151" s="45"/>
      <c r="W151" s="45"/>
    </row>
    <row r="152" spans="1:23" ht="16.5" customHeight="1" thickBot="1">
      <c r="A152" s="509" t="s">
        <v>132</v>
      </c>
      <c r="B152" s="184">
        <f>'CODE OCTUBRE-2016 '!C106</f>
        <v>7</v>
      </c>
      <c r="C152" s="184">
        <f>'[2]CODE '!C106</f>
        <v>19</v>
      </c>
      <c r="D152" s="185">
        <f t="shared" si="54"/>
        <v>-12</v>
      </c>
      <c r="E152" s="186">
        <f t="shared" si="55"/>
        <v>-0.63157894736842102</v>
      </c>
      <c r="F152" s="187">
        <f t="shared" si="60"/>
        <v>4.4416243654822338E-3</v>
      </c>
      <c r="G152" s="188">
        <f t="shared" si="60"/>
        <v>1.097631426920855E-2</v>
      </c>
      <c r="H152" s="189">
        <f>'[3]SEPTEMBER-16'!H152+B152</f>
        <v>42</v>
      </c>
      <c r="I152" s="190">
        <f>'[3]SEPTEMBER-16'!I152+C152</f>
        <v>70</v>
      </c>
      <c r="J152" s="191">
        <f t="shared" si="56"/>
        <v>-28</v>
      </c>
      <c r="K152" s="186">
        <f t="shared" si="57"/>
        <v>-0.4</v>
      </c>
      <c r="L152" s="187">
        <f t="shared" si="61"/>
        <v>6.262114209035336E-3</v>
      </c>
      <c r="M152" s="188">
        <f t="shared" si="61"/>
        <v>1.1846336097478422E-2</v>
      </c>
      <c r="N152" s="189">
        <f>'[3]SEPTEMBER-16'!N152+B152</f>
        <v>175</v>
      </c>
      <c r="O152" s="190">
        <f>'[3]SEPTEMBER-16'!O152+C152</f>
        <v>160</v>
      </c>
      <c r="P152" s="191">
        <f t="shared" si="58"/>
        <v>15</v>
      </c>
      <c r="Q152" s="186">
        <f t="shared" si="59"/>
        <v>9.375E-2</v>
      </c>
      <c r="R152" s="187">
        <f t="shared" si="62"/>
        <v>1.0980047684778517E-2</v>
      </c>
      <c r="S152" s="192">
        <f t="shared" si="62"/>
        <v>9.2796659320264468E-3</v>
      </c>
      <c r="V152" s="45"/>
      <c r="W152" s="45"/>
    </row>
    <row r="153" spans="1:23" ht="12.9" customHeight="1">
      <c r="A153" s="46"/>
      <c r="B153" s="47"/>
      <c r="C153" s="23"/>
      <c r="D153" s="92"/>
      <c r="E153" s="93"/>
      <c r="F153" s="94"/>
      <c r="G153" s="95"/>
      <c r="H153" s="99"/>
      <c r="I153" s="100"/>
      <c r="J153" s="98"/>
      <c r="K153" s="93"/>
      <c r="L153" s="94"/>
      <c r="M153" s="95"/>
      <c r="N153" s="97"/>
      <c r="O153" s="101"/>
      <c r="P153" s="98"/>
      <c r="Q153" s="93"/>
      <c r="R153" s="94"/>
      <c r="S153" s="95"/>
      <c r="V153" s="45"/>
      <c r="W153" s="45"/>
    </row>
    <row r="154" spans="1:23" s="20" customFormat="1" ht="12.75" customHeight="1">
      <c r="A154" s="138" t="s">
        <v>147</v>
      </c>
      <c r="B154" s="139">
        <f>SUM(B155:B157)+B168</f>
        <v>3604</v>
      </c>
      <c r="C154" s="140">
        <f>SUM(C155:C157)+C168</f>
        <v>4090</v>
      </c>
      <c r="D154" s="141">
        <f t="shared" ref="D154:D197" si="63">B154-C154</f>
        <v>-486</v>
      </c>
      <c r="E154" s="142">
        <f t="shared" ref="E154:E197" si="64">IF(C154=0,"-",(B154-C154)/C154)</f>
        <v>-0.11882640586797066</v>
      </c>
      <c r="F154" s="143">
        <f>B154/B$71</f>
        <v>0.37235251575575989</v>
      </c>
      <c r="G154" s="144">
        <f>C154/C$71</f>
        <v>0.36169083834453486</v>
      </c>
      <c r="H154" s="145">
        <f>SUM(H155:H157)+H168</f>
        <v>13158</v>
      </c>
      <c r="I154" s="146">
        <f>SUM(I155:I157)+I168</f>
        <v>14413</v>
      </c>
      <c r="J154" s="147">
        <f t="shared" ref="J154:J197" si="65">H154-I154</f>
        <v>-1255</v>
      </c>
      <c r="K154" s="142">
        <f t="shared" ref="K154:K197" si="66">IF(I154=0,"-",(H154-I154)/I154)</f>
        <v>-8.707416915284813E-2</v>
      </c>
      <c r="L154" s="143">
        <f>H154/H$71</f>
        <v>0.35090807264581164</v>
      </c>
      <c r="M154" s="144">
        <f>I154/I$71</f>
        <v>0.36382683327022591</v>
      </c>
      <c r="N154" s="163">
        <f>N155+N156+N157+N168</f>
        <v>26178</v>
      </c>
      <c r="O154" s="148">
        <f>O155+O156+O157+O168</f>
        <v>28451</v>
      </c>
      <c r="P154" s="147">
        <f>N154-O154</f>
        <v>-2273</v>
      </c>
      <c r="Q154" s="142">
        <f t="shared" ref="Q154:Q197" si="67">IF(O154=0,"-",(N154-O154)/O154)</f>
        <v>-7.9891743699694207E-2</v>
      </c>
      <c r="R154" s="143">
        <f>N154/N$71</f>
        <v>0.27262502343213013</v>
      </c>
      <c r="S154" s="144">
        <f>O154/O$71</f>
        <v>0.28659064810524409</v>
      </c>
      <c r="T154" s="193"/>
      <c r="U154" s="194"/>
      <c r="V154" s="195"/>
      <c r="W154" s="195"/>
    </row>
    <row r="155" spans="1:23" ht="12.9" customHeight="1">
      <c r="A155" s="150" t="s">
        <v>148</v>
      </c>
      <c r="B155" s="149">
        <f>'CODE OCTUBRE-2016 '!$C$109</f>
        <v>4</v>
      </c>
      <c r="C155" s="23">
        <f>'[2]CODE '!$C$109</f>
        <v>5</v>
      </c>
      <c r="D155" s="181">
        <f t="shared" si="63"/>
        <v>-1</v>
      </c>
      <c r="E155" s="151">
        <f t="shared" si="64"/>
        <v>-0.2</v>
      </c>
      <c r="F155" s="152">
        <f t="shared" ref="F155:G157" si="68">B155/B$154</f>
        <v>1.1098779134295228E-3</v>
      </c>
      <c r="G155" s="153">
        <f t="shared" si="68"/>
        <v>1.2224938875305623E-3</v>
      </c>
      <c r="H155" s="99">
        <f>'[3]SEPTEMBER-16'!H155+B155</f>
        <v>10</v>
      </c>
      <c r="I155" s="100">
        <f>'[3]SEPTEMBER-16'!I155+C155</f>
        <v>22</v>
      </c>
      <c r="J155" s="154">
        <f t="shared" si="65"/>
        <v>-12</v>
      </c>
      <c r="K155" s="151">
        <f t="shared" si="66"/>
        <v>-0.54545454545454541</v>
      </c>
      <c r="L155" s="152">
        <f t="shared" ref="L155:M157" si="69">H155/H$154</f>
        <v>7.5999392004863964E-4</v>
      </c>
      <c r="M155" s="153">
        <f t="shared" si="69"/>
        <v>1.5263997779782141E-3</v>
      </c>
      <c r="N155" s="99">
        <f>'[3]SEPTEMBER-16'!N155+B155</f>
        <v>37</v>
      </c>
      <c r="O155" s="100">
        <f>'[3]SEPTEMBER-16'!O155+C155</f>
        <v>65</v>
      </c>
      <c r="P155" s="154">
        <f t="shared" ref="P155:P197" si="70">N155-O155</f>
        <v>-28</v>
      </c>
      <c r="Q155" s="151">
        <f t="shared" si="67"/>
        <v>-0.43076923076923079</v>
      </c>
      <c r="R155" s="152">
        <f t="shared" ref="R155:S157" si="71">N155/N$154</f>
        <v>1.4134005653602261E-3</v>
      </c>
      <c r="S155" s="153">
        <f t="shared" si="71"/>
        <v>2.2846297142455449E-3</v>
      </c>
      <c r="T155" s="183"/>
      <c r="V155" s="45"/>
      <c r="W155" s="45"/>
    </row>
    <row r="156" spans="1:23" ht="12.9" customHeight="1">
      <c r="A156" s="150" t="s">
        <v>149</v>
      </c>
      <c r="B156" s="149">
        <f>'CODE OCTUBRE-2016 '!$C$110</f>
        <v>732</v>
      </c>
      <c r="C156" s="23">
        <f>'[2]CODE '!$C$110</f>
        <v>753</v>
      </c>
      <c r="D156" s="181">
        <f t="shared" si="63"/>
        <v>-21</v>
      </c>
      <c r="E156" s="151">
        <f t="shared" si="64"/>
        <v>-2.7888446215139442E-2</v>
      </c>
      <c r="F156" s="152">
        <f t="shared" si="68"/>
        <v>0.20310765815760268</v>
      </c>
      <c r="G156" s="153">
        <f t="shared" si="68"/>
        <v>0.18410757946210268</v>
      </c>
      <c r="H156" s="99">
        <f>'[3]SEPTEMBER-16'!H156+B156</f>
        <v>2243</v>
      </c>
      <c r="I156" s="100">
        <f>'[3]SEPTEMBER-16'!I156+C156</f>
        <v>2554</v>
      </c>
      <c r="J156" s="154">
        <f t="shared" si="65"/>
        <v>-311</v>
      </c>
      <c r="K156" s="151">
        <f t="shared" si="66"/>
        <v>-0.12176977290524667</v>
      </c>
      <c r="L156" s="152">
        <f t="shared" si="69"/>
        <v>0.17046663626690986</v>
      </c>
      <c r="M156" s="153">
        <f t="shared" si="69"/>
        <v>0.17720113786165267</v>
      </c>
      <c r="N156" s="99">
        <f>'[3]SEPTEMBER-16'!N156+B156</f>
        <v>5199</v>
      </c>
      <c r="O156" s="100">
        <f>'[3]SEPTEMBER-16'!O156+C156</f>
        <v>5883</v>
      </c>
      <c r="P156" s="154">
        <f t="shared" si="70"/>
        <v>-684</v>
      </c>
      <c r="Q156" s="151">
        <f t="shared" si="67"/>
        <v>-0.11626721060683325</v>
      </c>
      <c r="R156" s="152">
        <f t="shared" si="71"/>
        <v>0.19860187944075178</v>
      </c>
      <c r="S156" s="153">
        <f t="shared" si="71"/>
        <v>0.20677656321394677</v>
      </c>
      <c r="T156" s="183"/>
      <c r="V156" s="45"/>
      <c r="W156" s="45"/>
    </row>
    <row r="157" spans="1:23" ht="12.9" customHeight="1">
      <c r="A157" s="68" t="s">
        <v>150</v>
      </c>
      <c r="B157" s="156">
        <f>B158+B162+B167</f>
        <v>1649</v>
      </c>
      <c r="C157" s="157">
        <f>C158+C162+C167</f>
        <v>1757</v>
      </c>
      <c r="D157" s="106">
        <f t="shared" si="63"/>
        <v>-108</v>
      </c>
      <c r="E157" s="158">
        <f t="shared" si="64"/>
        <v>-6.1468412066021626E-2</v>
      </c>
      <c r="F157" s="110">
        <f t="shared" si="68"/>
        <v>0.45754716981132076</v>
      </c>
      <c r="G157" s="111">
        <f t="shared" si="68"/>
        <v>0.42958435207823958</v>
      </c>
      <c r="H157" s="159">
        <f>SUM(H158+H162+H167)</f>
        <v>5839</v>
      </c>
      <c r="I157" s="160">
        <f>SUM(I158+I162+I167)</f>
        <v>5810</v>
      </c>
      <c r="J157" s="109">
        <f t="shared" si="65"/>
        <v>29</v>
      </c>
      <c r="K157" s="158">
        <f t="shared" si="66"/>
        <v>4.9913941480206545E-3</v>
      </c>
      <c r="L157" s="110">
        <f t="shared" si="69"/>
        <v>0.44376044991640068</v>
      </c>
      <c r="M157" s="111">
        <f t="shared" si="69"/>
        <v>0.40310830500242839</v>
      </c>
      <c r="N157" s="159">
        <f>SUM(N158+N162+N167)</f>
        <v>12091</v>
      </c>
      <c r="O157" s="161">
        <f>SUM(O158+O162+O167)</f>
        <v>12118</v>
      </c>
      <c r="P157" s="109">
        <f t="shared" si="70"/>
        <v>-27</v>
      </c>
      <c r="Q157" s="158">
        <f t="shared" si="67"/>
        <v>-2.2280904439676515E-3</v>
      </c>
      <c r="R157" s="110">
        <f t="shared" si="71"/>
        <v>0.46187638475055393</v>
      </c>
      <c r="S157" s="111">
        <f t="shared" si="71"/>
        <v>0.42592527503426947</v>
      </c>
      <c r="T157" s="183"/>
      <c r="V157" s="45"/>
      <c r="W157" s="45"/>
    </row>
    <row r="158" spans="1:23" s="194" customFormat="1" ht="12.9" customHeight="1">
      <c r="A158" s="196" t="s">
        <v>151</v>
      </c>
      <c r="B158" s="197">
        <f>SUM(B159:B161)</f>
        <v>211</v>
      </c>
      <c r="C158" s="198">
        <f>SUM(C159:C161)</f>
        <v>203</v>
      </c>
      <c r="D158" s="106">
        <f t="shared" si="63"/>
        <v>8</v>
      </c>
      <c r="E158" s="158">
        <f t="shared" si="64"/>
        <v>3.9408866995073892E-2</v>
      </c>
      <c r="F158" s="199">
        <f>B158/B$157</f>
        <v>0.12795633717404487</v>
      </c>
      <c r="G158" s="200">
        <f>C158/C$157</f>
        <v>0.11553784860557768</v>
      </c>
      <c r="H158" s="201">
        <f>SUM(H159:H161)</f>
        <v>793</v>
      </c>
      <c r="I158" s="202">
        <f>SUM(I159:I161)</f>
        <v>722</v>
      </c>
      <c r="J158" s="109">
        <f t="shared" si="65"/>
        <v>71</v>
      </c>
      <c r="K158" s="158">
        <f t="shared" si="66"/>
        <v>9.833795013850416E-2</v>
      </c>
      <c r="L158" s="199">
        <f>H158/H$157</f>
        <v>0.13581092652851515</v>
      </c>
      <c r="M158" s="200">
        <f>I158/I$157</f>
        <v>0.12426850258175559</v>
      </c>
      <c r="N158" s="201">
        <f>SUM(N159:N161)</f>
        <v>1445</v>
      </c>
      <c r="O158" s="203">
        <f>SUM(O159:O161)</f>
        <v>1464</v>
      </c>
      <c r="P158" s="109">
        <f t="shared" si="70"/>
        <v>-19</v>
      </c>
      <c r="Q158" s="158">
        <f t="shared" si="67"/>
        <v>-1.2978142076502733E-2</v>
      </c>
      <c r="R158" s="199">
        <f>N158/N$157</f>
        <v>0.11951037962120585</v>
      </c>
      <c r="S158" s="200">
        <f>O158/O$157</f>
        <v>0.12081201518402376</v>
      </c>
      <c r="V158" s="195"/>
      <c r="W158" s="195"/>
    </row>
    <row r="159" spans="1:23" ht="12.9" customHeight="1">
      <c r="A159" s="150" t="s">
        <v>152</v>
      </c>
      <c r="B159" s="149">
        <f>'CODE OCTUBRE-2016 '!C112</f>
        <v>65</v>
      </c>
      <c r="C159" s="23">
        <f>'[2]CODE '!C112</f>
        <v>62</v>
      </c>
      <c r="D159" s="181">
        <f t="shared" si="63"/>
        <v>3</v>
      </c>
      <c r="E159" s="151">
        <f t="shared" si="64"/>
        <v>4.8387096774193547E-2</v>
      </c>
      <c r="F159" s="152">
        <f t="shared" ref="F159:G161" si="72">B159/B$158</f>
        <v>0.30805687203791471</v>
      </c>
      <c r="G159" s="153">
        <f t="shared" si="72"/>
        <v>0.30541871921182268</v>
      </c>
      <c r="H159" s="99">
        <f>'[3]SEPTEMBER-16'!H159+B159</f>
        <v>343</v>
      </c>
      <c r="I159" s="100">
        <f>'[3]SEPTEMBER-16'!I159+C159</f>
        <v>301</v>
      </c>
      <c r="J159" s="154">
        <f t="shared" si="65"/>
        <v>42</v>
      </c>
      <c r="K159" s="151">
        <f t="shared" si="66"/>
        <v>0.13953488372093023</v>
      </c>
      <c r="L159" s="152">
        <f t="shared" ref="L159:M161" si="73">H159/H$158</f>
        <v>0.43253467843631777</v>
      </c>
      <c r="M159" s="153">
        <f t="shared" si="73"/>
        <v>0.41689750692520777</v>
      </c>
      <c r="N159" s="99">
        <f>'[3]SEPTEMBER-16'!N159+B159</f>
        <v>609</v>
      </c>
      <c r="O159" s="100">
        <f>'[3]SEPTEMBER-16'!O159+C159</f>
        <v>615</v>
      </c>
      <c r="P159" s="154">
        <f t="shared" si="70"/>
        <v>-6</v>
      </c>
      <c r="Q159" s="151">
        <f t="shared" si="67"/>
        <v>-9.7560975609756097E-3</v>
      </c>
      <c r="R159" s="152">
        <f t="shared" ref="R159:S161" si="74">N159/N$158</f>
        <v>0.42145328719723185</v>
      </c>
      <c r="S159" s="153">
        <f t="shared" si="74"/>
        <v>0.42008196721311475</v>
      </c>
      <c r="V159" s="45"/>
      <c r="W159" s="45"/>
    </row>
    <row r="160" spans="1:23" ht="12.9" customHeight="1">
      <c r="A160" s="150" t="s">
        <v>153</v>
      </c>
      <c r="B160" s="149">
        <f>'CODE OCTUBRE-2016 '!C113</f>
        <v>15</v>
      </c>
      <c r="C160" s="23">
        <f>'[2]CODE '!C113</f>
        <v>15</v>
      </c>
      <c r="D160" s="181">
        <f t="shared" si="63"/>
        <v>0</v>
      </c>
      <c r="E160" s="151">
        <f t="shared" si="64"/>
        <v>0</v>
      </c>
      <c r="F160" s="152">
        <f t="shared" si="72"/>
        <v>7.1090047393364927E-2</v>
      </c>
      <c r="G160" s="153">
        <f t="shared" si="72"/>
        <v>7.3891625615763554E-2</v>
      </c>
      <c r="H160" s="99">
        <f>'[3]SEPTEMBER-16'!H160+B160</f>
        <v>39</v>
      </c>
      <c r="I160" s="100">
        <f>'[3]SEPTEMBER-16'!I160+C160</f>
        <v>41</v>
      </c>
      <c r="J160" s="154">
        <f t="shared" si="65"/>
        <v>-2</v>
      </c>
      <c r="K160" s="151">
        <f t="shared" si="66"/>
        <v>-4.878048780487805E-2</v>
      </c>
      <c r="L160" s="152">
        <f t="shared" si="73"/>
        <v>4.9180327868852458E-2</v>
      </c>
      <c r="M160" s="153">
        <f t="shared" si="73"/>
        <v>5.6786703601108032E-2</v>
      </c>
      <c r="N160" s="99">
        <f>'[3]SEPTEMBER-16'!N160+B160</f>
        <v>65</v>
      </c>
      <c r="O160" s="100">
        <f>'[3]SEPTEMBER-16'!O160+C160</f>
        <v>75</v>
      </c>
      <c r="P160" s="154">
        <f t="shared" si="70"/>
        <v>-10</v>
      </c>
      <c r="Q160" s="151">
        <f t="shared" si="67"/>
        <v>-0.13333333333333333</v>
      </c>
      <c r="R160" s="152">
        <f t="shared" si="74"/>
        <v>4.4982698961937718E-2</v>
      </c>
      <c r="S160" s="153">
        <f t="shared" si="74"/>
        <v>5.1229508196721313E-2</v>
      </c>
      <c r="V160" s="45"/>
      <c r="W160" s="45"/>
    </row>
    <row r="161" spans="1:23" ht="12.9" customHeight="1">
      <c r="A161" s="150" t="s">
        <v>154</v>
      </c>
      <c r="B161" s="149">
        <f>'CODE OCTUBRE-2016 '!C114</f>
        <v>131</v>
      </c>
      <c r="C161" s="23">
        <f>'[2]CODE '!C114</f>
        <v>126</v>
      </c>
      <c r="D161" s="181">
        <f t="shared" si="63"/>
        <v>5</v>
      </c>
      <c r="E161" s="151">
        <f t="shared" si="64"/>
        <v>3.968253968253968E-2</v>
      </c>
      <c r="F161" s="152">
        <f t="shared" si="72"/>
        <v>0.62085308056872035</v>
      </c>
      <c r="G161" s="153">
        <f t="shared" si="72"/>
        <v>0.62068965517241381</v>
      </c>
      <c r="H161" s="99">
        <f>'[3]SEPTEMBER-16'!H161+B161</f>
        <v>411</v>
      </c>
      <c r="I161" s="100">
        <f>'[3]SEPTEMBER-16'!I161+C161</f>
        <v>380</v>
      </c>
      <c r="J161" s="154">
        <f t="shared" si="65"/>
        <v>31</v>
      </c>
      <c r="K161" s="151">
        <f t="shared" si="66"/>
        <v>8.1578947368421056E-2</v>
      </c>
      <c r="L161" s="152">
        <f t="shared" si="73"/>
        <v>0.51828499369482972</v>
      </c>
      <c r="M161" s="153">
        <f t="shared" si="73"/>
        <v>0.52631578947368418</v>
      </c>
      <c r="N161" s="99">
        <f>'[3]SEPTEMBER-16'!N161+B161</f>
        <v>771</v>
      </c>
      <c r="O161" s="100">
        <f>'[3]SEPTEMBER-16'!O161+C161</f>
        <v>774</v>
      </c>
      <c r="P161" s="154">
        <f t="shared" si="70"/>
        <v>-3</v>
      </c>
      <c r="Q161" s="151">
        <f t="shared" si="67"/>
        <v>-3.875968992248062E-3</v>
      </c>
      <c r="R161" s="152">
        <f t="shared" si="74"/>
        <v>0.53356401384083041</v>
      </c>
      <c r="S161" s="153">
        <f t="shared" si="74"/>
        <v>0.52868852459016391</v>
      </c>
      <c r="V161" s="45"/>
      <c r="W161" s="45"/>
    </row>
    <row r="162" spans="1:23" s="194" customFormat="1" ht="12.9" customHeight="1">
      <c r="A162" s="196" t="s">
        <v>155</v>
      </c>
      <c r="B162" s="197">
        <f>SUM(B163:B166)</f>
        <v>171</v>
      </c>
      <c r="C162" s="198">
        <f>SUM(C163:C166)</f>
        <v>187</v>
      </c>
      <c r="D162" s="106">
        <f t="shared" si="63"/>
        <v>-16</v>
      </c>
      <c r="E162" s="158">
        <f t="shared" si="64"/>
        <v>-8.5561497326203204E-2</v>
      </c>
      <c r="F162" s="199">
        <f>B162/B$157</f>
        <v>0.10369921164342026</v>
      </c>
      <c r="G162" s="200">
        <f>C162/C$157</f>
        <v>0.1064314171883893</v>
      </c>
      <c r="H162" s="201">
        <f>SUM(H163:H166)</f>
        <v>360</v>
      </c>
      <c r="I162" s="202">
        <f>SUM(I163:I166)</f>
        <v>385</v>
      </c>
      <c r="J162" s="109">
        <f t="shared" si="65"/>
        <v>-25</v>
      </c>
      <c r="K162" s="158">
        <f t="shared" si="66"/>
        <v>-6.4935064935064929E-2</v>
      </c>
      <c r="L162" s="199">
        <f>H162/H$157</f>
        <v>6.1654392875492382E-2</v>
      </c>
      <c r="M162" s="200">
        <f>I162/I$157</f>
        <v>6.6265060240963861E-2</v>
      </c>
      <c r="N162" s="201">
        <f>SUM(N163:N166)</f>
        <v>671</v>
      </c>
      <c r="O162" s="203">
        <f>SUM(O163:O166)</f>
        <v>690</v>
      </c>
      <c r="P162" s="109">
        <f t="shared" si="70"/>
        <v>-19</v>
      </c>
      <c r="Q162" s="158">
        <f t="shared" si="67"/>
        <v>-2.753623188405797E-2</v>
      </c>
      <c r="R162" s="199">
        <f>N162/N$157</f>
        <v>5.5495823339674136E-2</v>
      </c>
      <c r="S162" s="200">
        <f>O162/O$157</f>
        <v>5.6940089123617761E-2</v>
      </c>
      <c r="U162" s="103"/>
      <c r="V162" s="104"/>
      <c r="W162" s="45"/>
    </row>
    <row r="163" spans="1:23" ht="12.9" customHeight="1">
      <c r="A163" s="150" t="s">
        <v>156</v>
      </c>
      <c r="B163" s="149">
        <f>'CODE OCTUBRE-2016 '!C115</f>
        <v>0</v>
      </c>
      <c r="C163" s="23">
        <f>'[2]CODE '!C115</f>
        <v>0</v>
      </c>
      <c r="D163" s="181">
        <f t="shared" si="63"/>
        <v>0</v>
      </c>
      <c r="E163" s="151" t="str">
        <f t="shared" si="64"/>
        <v>-</v>
      </c>
      <c r="F163" s="152">
        <f t="shared" ref="F163:G166" si="75">B163/B$162</f>
        <v>0</v>
      </c>
      <c r="G163" s="153">
        <f t="shared" si="75"/>
        <v>0</v>
      </c>
      <c r="H163" s="99">
        <f>'[3]SEPTEMBER-16'!H163+B163</f>
        <v>0</v>
      </c>
      <c r="I163" s="100">
        <f>'[3]SEPTEMBER-16'!I163+C163</f>
        <v>0</v>
      </c>
      <c r="J163" s="154">
        <f t="shared" si="65"/>
        <v>0</v>
      </c>
      <c r="K163" s="151" t="str">
        <f t="shared" si="66"/>
        <v>-</v>
      </c>
      <c r="L163" s="152">
        <f t="shared" ref="L163:M166" si="76">H163/H$162</f>
        <v>0</v>
      </c>
      <c r="M163" s="153">
        <f t="shared" si="76"/>
        <v>0</v>
      </c>
      <c r="N163" s="99">
        <f>'[3]SEPTEMBER-16'!N163+B163</f>
        <v>0</v>
      </c>
      <c r="O163" s="100">
        <f>'[3]SEPTEMBER-16'!O163+C163</f>
        <v>0</v>
      </c>
      <c r="P163" s="154">
        <f t="shared" si="70"/>
        <v>0</v>
      </c>
      <c r="Q163" s="151" t="str">
        <f t="shared" si="67"/>
        <v>-</v>
      </c>
      <c r="R163" s="152">
        <f t="shared" ref="R163:S166" si="77">N163/N$162</f>
        <v>0</v>
      </c>
      <c r="S163" s="153">
        <f t="shared" si="77"/>
        <v>0</v>
      </c>
      <c r="V163" s="45"/>
      <c r="W163" s="45"/>
    </row>
    <row r="164" spans="1:23" ht="12.9" customHeight="1">
      <c r="A164" s="150" t="s">
        <v>157</v>
      </c>
      <c r="B164" s="149">
        <f>'CODE OCTUBRE-2016 '!C116</f>
        <v>2</v>
      </c>
      <c r="C164" s="23">
        <f>'[2]CODE '!C116</f>
        <v>1</v>
      </c>
      <c r="D164" s="181">
        <f t="shared" si="63"/>
        <v>1</v>
      </c>
      <c r="E164" s="151">
        <f t="shared" si="64"/>
        <v>1</v>
      </c>
      <c r="F164" s="152">
        <f t="shared" si="75"/>
        <v>1.1695906432748537E-2</v>
      </c>
      <c r="G164" s="153">
        <f t="shared" si="75"/>
        <v>5.3475935828877002E-3</v>
      </c>
      <c r="H164" s="99">
        <f>'[3]SEPTEMBER-16'!H164+B164</f>
        <v>2</v>
      </c>
      <c r="I164" s="100">
        <f>'[3]SEPTEMBER-16'!I164+C164</f>
        <v>1</v>
      </c>
      <c r="J164" s="154">
        <f t="shared" si="65"/>
        <v>1</v>
      </c>
      <c r="K164" s="151">
        <f t="shared" si="66"/>
        <v>1</v>
      </c>
      <c r="L164" s="152">
        <f t="shared" si="76"/>
        <v>5.5555555555555558E-3</v>
      </c>
      <c r="M164" s="153">
        <f t="shared" si="76"/>
        <v>2.5974025974025974E-3</v>
      </c>
      <c r="N164" s="99">
        <f>'[3]SEPTEMBER-16'!N164+B164</f>
        <v>2</v>
      </c>
      <c r="O164" s="100">
        <f>'[3]SEPTEMBER-16'!O164+C164</f>
        <v>1</v>
      </c>
      <c r="P164" s="154">
        <f t="shared" si="70"/>
        <v>1</v>
      </c>
      <c r="Q164" s="151">
        <f t="shared" si="67"/>
        <v>1</v>
      </c>
      <c r="R164" s="152">
        <f t="shared" si="77"/>
        <v>2.9806259314456036E-3</v>
      </c>
      <c r="S164" s="153">
        <f t="shared" si="77"/>
        <v>1.4492753623188406E-3</v>
      </c>
      <c r="V164" s="45"/>
      <c r="W164" s="45"/>
    </row>
    <row r="165" spans="1:23" ht="12.9" customHeight="1">
      <c r="A165" s="150" t="s">
        <v>158</v>
      </c>
      <c r="B165" s="149">
        <f>'CODE OCTUBRE-2016 '!C117</f>
        <v>169</v>
      </c>
      <c r="C165" s="23">
        <f>'[2]CODE '!C117</f>
        <v>184</v>
      </c>
      <c r="D165" s="181">
        <f t="shared" si="63"/>
        <v>-15</v>
      </c>
      <c r="E165" s="151">
        <f t="shared" si="64"/>
        <v>-8.1521739130434784E-2</v>
      </c>
      <c r="F165" s="152">
        <f t="shared" si="75"/>
        <v>0.98830409356725146</v>
      </c>
      <c r="G165" s="153">
        <f t="shared" si="75"/>
        <v>0.98395721925133695</v>
      </c>
      <c r="H165" s="99">
        <f>'[3]SEPTEMBER-16'!H165+B165</f>
        <v>347</v>
      </c>
      <c r="I165" s="100">
        <f>'[3]SEPTEMBER-16'!I165+C165</f>
        <v>367</v>
      </c>
      <c r="J165" s="154">
        <f t="shared" si="65"/>
        <v>-20</v>
      </c>
      <c r="K165" s="151">
        <f t="shared" si="66"/>
        <v>-5.4495912806539509E-2</v>
      </c>
      <c r="L165" s="152">
        <f t="shared" si="76"/>
        <v>0.96388888888888891</v>
      </c>
      <c r="M165" s="153">
        <f t="shared" si="76"/>
        <v>0.95324675324675323</v>
      </c>
      <c r="N165" s="99">
        <f>'[3]SEPTEMBER-16'!N165+B165</f>
        <v>633</v>
      </c>
      <c r="O165" s="100">
        <f>'[3]SEPTEMBER-16'!O165+C165</f>
        <v>647</v>
      </c>
      <c r="P165" s="154">
        <f t="shared" si="70"/>
        <v>-14</v>
      </c>
      <c r="Q165" s="151">
        <f t="shared" si="67"/>
        <v>-2.1638330757341576E-2</v>
      </c>
      <c r="R165" s="152">
        <f t="shared" si="77"/>
        <v>0.94336810730253351</v>
      </c>
      <c r="S165" s="153">
        <f t="shared" si="77"/>
        <v>0.93768115942028984</v>
      </c>
      <c r="V165" s="45"/>
      <c r="W165" s="45"/>
    </row>
    <row r="166" spans="1:23" ht="12.9" customHeight="1">
      <c r="A166" s="150" t="s">
        <v>159</v>
      </c>
      <c r="B166" s="149">
        <f>'CODE OCTUBRE-2016 '!C118</f>
        <v>0</v>
      </c>
      <c r="C166" s="23">
        <f>'[2]CODE '!C118</f>
        <v>2</v>
      </c>
      <c r="D166" s="181">
        <f t="shared" si="63"/>
        <v>-2</v>
      </c>
      <c r="E166" s="151">
        <f t="shared" si="64"/>
        <v>-1</v>
      </c>
      <c r="F166" s="152">
        <f t="shared" si="75"/>
        <v>0</v>
      </c>
      <c r="G166" s="153">
        <f t="shared" si="75"/>
        <v>1.06951871657754E-2</v>
      </c>
      <c r="H166" s="99">
        <f>'[3]SEPTEMBER-16'!H166+B166</f>
        <v>11</v>
      </c>
      <c r="I166" s="100">
        <f>'[3]SEPTEMBER-16'!I166+C166</f>
        <v>17</v>
      </c>
      <c r="J166" s="154">
        <f t="shared" si="65"/>
        <v>-6</v>
      </c>
      <c r="K166" s="151">
        <f t="shared" si="66"/>
        <v>-0.35294117647058826</v>
      </c>
      <c r="L166" s="152">
        <f t="shared" si="76"/>
        <v>3.0555555555555555E-2</v>
      </c>
      <c r="M166" s="153">
        <f t="shared" si="76"/>
        <v>4.4155844155844157E-2</v>
      </c>
      <c r="N166" s="99">
        <f>'[3]SEPTEMBER-16'!N166+B166</f>
        <v>36</v>
      </c>
      <c r="O166" s="100">
        <f>'[3]SEPTEMBER-16'!O166+C166</f>
        <v>42</v>
      </c>
      <c r="P166" s="154">
        <f t="shared" si="70"/>
        <v>-6</v>
      </c>
      <c r="Q166" s="151">
        <f t="shared" si="67"/>
        <v>-0.14285714285714285</v>
      </c>
      <c r="R166" s="152">
        <f t="shared" si="77"/>
        <v>5.3651266766020868E-2</v>
      </c>
      <c r="S166" s="153">
        <f t="shared" si="77"/>
        <v>6.0869565217391307E-2</v>
      </c>
      <c r="V166" s="45"/>
      <c r="W166" s="45"/>
    </row>
    <row r="167" spans="1:23" s="103" customFormat="1" ht="12.9" customHeight="1">
      <c r="A167" s="68" t="s">
        <v>160</v>
      </c>
      <c r="B167" s="156">
        <f>'CODE OCTUBRE-2016 '!C119</f>
        <v>1267</v>
      </c>
      <c r="C167" s="70">
        <f>'[2]CODE '!C119</f>
        <v>1367</v>
      </c>
      <c r="D167" s="106">
        <f t="shared" si="63"/>
        <v>-100</v>
      </c>
      <c r="E167" s="158">
        <f t="shared" si="64"/>
        <v>-7.3152889539136789E-2</v>
      </c>
      <c r="F167" s="110">
        <f>B167/B$157</f>
        <v>0.76834445118253492</v>
      </c>
      <c r="G167" s="111">
        <f>C167/C$157</f>
        <v>0.77803073420603297</v>
      </c>
      <c r="H167" s="75">
        <f>'[3]SEPTEMBER-16'!H167+B167</f>
        <v>4686</v>
      </c>
      <c r="I167" s="76">
        <f>'[3]SEPTEMBER-16'!I167+C167</f>
        <v>4703</v>
      </c>
      <c r="J167" s="109">
        <f t="shared" si="65"/>
        <v>-17</v>
      </c>
      <c r="K167" s="158">
        <f t="shared" si="66"/>
        <v>-3.6147140123325536E-3</v>
      </c>
      <c r="L167" s="110">
        <f>H167/H$157</f>
        <v>0.80253468059599242</v>
      </c>
      <c r="M167" s="111">
        <f>I167/I$157</f>
        <v>0.80946643717728051</v>
      </c>
      <c r="N167" s="75">
        <f>'[3]SEPTEMBER-16'!N167+B167</f>
        <v>9975</v>
      </c>
      <c r="O167" s="76">
        <f>'[3]SEPTEMBER-16'!O167+C167</f>
        <v>9964</v>
      </c>
      <c r="P167" s="109">
        <f t="shared" si="70"/>
        <v>11</v>
      </c>
      <c r="Q167" s="158">
        <f t="shared" si="67"/>
        <v>1.1039743075070252E-3</v>
      </c>
      <c r="R167" s="110">
        <f>N167/N$157</f>
        <v>0.82499379703912001</v>
      </c>
      <c r="S167" s="111">
        <f>O167/O$157</f>
        <v>0.82224789569235845</v>
      </c>
      <c r="V167" s="104"/>
      <c r="W167" s="104"/>
    </row>
    <row r="168" spans="1:23" ht="12.9" customHeight="1">
      <c r="A168" s="68" t="s">
        <v>161</v>
      </c>
      <c r="B168" s="156">
        <f>SUM(B169:B182)+SUM(B187:B197)</f>
        <v>1219</v>
      </c>
      <c r="C168" s="157">
        <f>SUM(C169:C182)+SUM(C187:C197)</f>
        <v>1575</v>
      </c>
      <c r="D168" s="106">
        <f t="shared" si="63"/>
        <v>-356</v>
      </c>
      <c r="E168" s="158">
        <f t="shared" si="64"/>
        <v>-0.22603174603174603</v>
      </c>
      <c r="F168" s="110">
        <f>B168/B$154</f>
        <v>0.33823529411764708</v>
      </c>
      <c r="G168" s="111">
        <f>C168/C$154</f>
        <v>0.38508557457212717</v>
      </c>
      <c r="H168" s="159">
        <f>'[3]SEPTEMBER-16'!H168+B168</f>
        <v>5066</v>
      </c>
      <c r="I168" s="160">
        <f>'[3]SEPTEMBER-16'!I168+C168</f>
        <v>6027</v>
      </c>
      <c r="J168" s="109">
        <f t="shared" si="65"/>
        <v>-961</v>
      </c>
      <c r="K168" s="158">
        <f t="shared" si="66"/>
        <v>-0.15944914551186329</v>
      </c>
      <c r="L168" s="110">
        <f>H168/H$154</f>
        <v>0.38501291989664083</v>
      </c>
      <c r="M168" s="111">
        <f>I168/I$154</f>
        <v>0.41816415735794077</v>
      </c>
      <c r="N168" s="159">
        <f>SUM(N169:N182)+SUM(N187:N197)</f>
        <v>8851</v>
      </c>
      <c r="O168" s="161">
        <f>SUM(O169:O182)+SUM(O187:O197)</f>
        <v>10385</v>
      </c>
      <c r="P168" s="109">
        <f t="shared" si="70"/>
        <v>-1534</v>
      </c>
      <c r="Q168" s="158">
        <f t="shared" si="67"/>
        <v>-0.14771304766490129</v>
      </c>
      <c r="R168" s="110">
        <f>N168/N$154</f>
        <v>0.33810833524333411</v>
      </c>
      <c r="S168" s="111">
        <f>O168/O$154</f>
        <v>0.36501353203753822</v>
      </c>
      <c r="U168" s="103"/>
      <c r="V168" s="104"/>
      <c r="W168" s="104"/>
    </row>
    <row r="169" spans="1:23" ht="12.9" customHeight="1">
      <c r="A169" s="204" t="s">
        <v>162</v>
      </c>
      <c r="B169" s="149">
        <f>'CODE OCTUBRE-2016 '!C121</f>
        <v>74</v>
      </c>
      <c r="C169" s="23">
        <f>'[2]CODE '!C121</f>
        <v>116</v>
      </c>
      <c r="D169" s="181">
        <f t="shared" si="63"/>
        <v>-42</v>
      </c>
      <c r="E169" s="151">
        <f t="shared" si="64"/>
        <v>-0.36206896551724138</v>
      </c>
      <c r="F169" s="205">
        <f t="shared" ref="F169:G182" si="78">B169/B$168</f>
        <v>6.0705496308449548E-2</v>
      </c>
      <c r="G169" s="206">
        <f t="shared" si="78"/>
        <v>7.3650793650793647E-2</v>
      </c>
      <c r="H169" s="99">
        <f>'[3]SEPTEMBER-16'!H169+B169</f>
        <v>310</v>
      </c>
      <c r="I169" s="100">
        <f>'[3]SEPTEMBER-16'!I169+C169</f>
        <v>510</v>
      </c>
      <c r="J169" s="154">
        <f t="shared" si="65"/>
        <v>-200</v>
      </c>
      <c r="K169" s="151">
        <f t="shared" si="66"/>
        <v>-0.39215686274509803</v>
      </c>
      <c r="L169" s="205">
        <f t="shared" ref="L169:M182" si="79">H169/H$168</f>
        <v>6.1192262139755232E-2</v>
      </c>
      <c r="M169" s="206">
        <f t="shared" si="79"/>
        <v>8.4619213539074173E-2</v>
      </c>
      <c r="N169" s="99">
        <f>'[3]SEPTEMBER-16'!N169+B169</f>
        <v>656</v>
      </c>
      <c r="O169" s="100">
        <f>'[3]SEPTEMBER-16'!O169+C169</f>
        <v>925</v>
      </c>
      <c r="P169" s="154">
        <f t="shared" si="70"/>
        <v>-269</v>
      </c>
      <c r="Q169" s="151">
        <f t="shared" si="67"/>
        <v>-0.29081081081081084</v>
      </c>
      <c r="R169" s="152">
        <f t="shared" ref="R169:S182" si="80">N169/N$168</f>
        <v>7.4115919105185848E-2</v>
      </c>
      <c r="S169" s="153">
        <f t="shared" si="80"/>
        <v>8.9070775156475684E-2</v>
      </c>
      <c r="V169" s="45"/>
      <c r="W169" s="45"/>
    </row>
    <row r="170" spans="1:23" ht="12.9" customHeight="1">
      <c r="A170" s="204" t="s">
        <v>163</v>
      </c>
      <c r="B170" s="149">
        <f>'CODE OCTUBRE-2016 '!C122</f>
        <v>84</v>
      </c>
      <c r="C170" s="23">
        <f>'[2]CODE '!C122</f>
        <v>129</v>
      </c>
      <c r="D170" s="181">
        <f t="shared" si="63"/>
        <v>-45</v>
      </c>
      <c r="E170" s="151">
        <f t="shared" si="64"/>
        <v>-0.34883720930232559</v>
      </c>
      <c r="F170" s="205">
        <f t="shared" si="78"/>
        <v>6.8908941755537328E-2</v>
      </c>
      <c r="G170" s="206">
        <f t="shared" si="78"/>
        <v>8.1904761904761911E-2</v>
      </c>
      <c r="H170" s="99">
        <f>'[3]SEPTEMBER-16'!H170+B170</f>
        <v>365</v>
      </c>
      <c r="I170" s="100">
        <f>'[3]SEPTEMBER-16'!I170+C170</f>
        <v>439</v>
      </c>
      <c r="J170" s="154">
        <f t="shared" si="65"/>
        <v>-74</v>
      </c>
      <c r="K170" s="151">
        <f t="shared" si="66"/>
        <v>-0.16856492027334852</v>
      </c>
      <c r="L170" s="205">
        <f t="shared" si="79"/>
        <v>7.204895380971181E-2</v>
      </c>
      <c r="M170" s="206">
        <f t="shared" si="79"/>
        <v>7.2838891654222665E-2</v>
      </c>
      <c r="N170" s="99">
        <f>'[3]SEPTEMBER-16'!N170+B170</f>
        <v>790</v>
      </c>
      <c r="O170" s="100">
        <f>'[3]SEPTEMBER-16'!O170+C170</f>
        <v>834</v>
      </c>
      <c r="P170" s="154">
        <f t="shared" si="70"/>
        <v>-44</v>
      </c>
      <c r="Q170" s="151">
        <f t="shared" si="67"/>
        <v>-5.2757793764988008E-2</v>
      </c>
      <c r="R170" s="152">
        <f t="shared" si="80"/>
        <v>8.9255451361428081E-2</v>
      </c>
      <c r="S170" s="153">
        <f t="shared" si="80"/>
        <v>8.0308136735676453E-2</v>
      </c>
      <c r="V170" s="45"/>
      <c r="W170" s="45"/>
    </row>
    <row r="171" spans="1:23" ht="12.9" customHeight="1">
      <c r="A171" s="204" t="s">
        <v>164</v>
      </c>
      <c r="B171" s="149">
        <f>'CODE OCTUBRE-2016 '!C123</f>
        <v>32</v>
      </c>
      <c r="C171" s="23">
        <f>'[2]CODE '!C123</f>
        <v>26</v>
      </c>
      <c r="D171" s="181">
        <f t="shared" si="63"/>
        <v>6</v>
      </c>
      <c r="E171" s="151">
        <f t="shared" si="64"/>
        <v>0.23076923076923078</v>
      </c>
      <c r="F171" s="205">
        <f t="shared" si="78"/>
        <v>2.6251025430680888E-2</v>
      </c>
      <c r="G171" s="206">
        <f t="shared" si="78"/>
        <v>1.650793650793651E-2</v>
      </c>
      <c r="H171" s="99">
        <f>'[3]SEPTEMBER-16'!H171+B171</f>
        <v>194</v>
      </c>
      <c r="I171" s="100">
        <f>'[3]SEPTEMBER-16'!I171+C171</f>
        <v>91</v>
      </c>
      <c r="J171" s="154">
        <f t="shared" si="65"/>
        <v>103</v>
      </c>
      <c r="K171" s="151">
        <f t="shared" si="66"/>
        <v>1.1318681318681318</v>
      </c>
      <c r="L171" s="205">
        <f t="shared" si="79"/>
        <v>3.829451243584682E-2</v>
      </c>
      <c r="M171" s="206">
        <f t="shared" si="79"/>
        <v>1.5098722415795587E-2</v>
      </c>
      <c r="N171" s="99">
        <f>'[3]SEPTEMBER-16'!N171+B171</f>
        <v>272</v>
      </c>
      <c r="O171" s="100">
        <f>'[3]SEPTEMBER-16'!O171+C171</f>
        <v>171</v>
      </c>
      <c r="P171" s="154">
        <f t="shared" si="70"/>
        <v>101</v>
      </c>
      <c r="Q171" s="151">
        <f t="shared" si="67"/>
        <v>0.59064327485380119</v>
      </c>
      <c r="R171" s="152">
        <f t="shared" si="80"/>
        <v>3.0730990848491697E-2</v>
      </c>
      <c r="S171" s="153">
        <f t="shared" si="80"/>
        <v>1.6466056812710642E-2</v>
      </c>
      <c r="V171" s="45"/>
      <c r="W171" s="45"/>
    </row>
    <row r="172" spans="1:23" ht="12.9" customHeight="1">
      <c r="A172" s="204" t="s">
        <v>165</v>
      </c>
      <c r="B172" s="149">
        <f>'CODE OCTUBRE-2016 '!C124</f>
        <v>158</v>
      </c>
      <c r="C172" s="23">
        <f>'[2]CODE '!C124</f>
        <v>185</v>
      </c>
      <c r="D172" s="181">
        <f t="shared" si="63"/>
        <v>-27</v>
      </c>
      <c r="E172" s="151">
        <f t="shared" si="64"/>
        <v>-0.14594594594594595</v>
      </c>
      <c r="F172" s="205">
        <f t="shared" si="78"/>
        <v>0.12961443806398687</v>
      </c>
      <c r="G172" s="206">
        <f t="shared" si="78"/>
        <v>0.11746031746031746</v>
      </c>
      <c r="H172" s="99">
        <f>'[3]SEPTEMBER-16'!H172+B172</f>
        <v>467</v>
      </c>
      <c r="I172" s="100">
        <f>'[3]SEPTEMBER-16'!I172+C172</f>
        <v>605</v>
      </c>
      <c r="J172" s="154">
        <f t="shared" si="65"/>
        <v>-138</v>
      </c>
      <c r="K172" s="151">
        <f t="shared" si="66"/>
        <v>-0.228099173553719</v>
      </c>
      <c r="L172" s="205">
        <f t="shared" si="79"/>
        <v>9.2183181997631272E-2</v>
      </c>
      <c r="M172" s="206">
        <f t="shared" si="79"/>
        <v>0.10038161606105857</v>
      </c>
      <c r="N172" s="99">
        <f>'[3]SEPTEMBER-16'!N172+B172</f>
        <v>736</v>
      </c>
      <c r="O172" s="100">
        <f>'[3]SEPTEMBER-16'!O172+C172</f>
        <v>1002</v>
      </c>
      <c r="P172" s="154">
        <f t="shared" si="70"/>
        <v>-266</v>
      </c>
      <c r="Q172" s="151">
        <f t="shared" si="67"/>
        <v>-0.26546906187624753</v>
      </c>
      <c r="R172" s="152">
        <f t="shared" si="80"/>
        <v>8.3154445825330478E-2</v>
      </c>
      <c r="S172" s="153">
        <f t="shared" si="80"/>
        <v>9.6485315358690413E-2</v>
      </c>
      <c r="V172" s="45"/>
      <c r="W172" s="45"/>
    </row>
    <row r="173" spans="1:23" ht="12.9" customHeight="1">
      <c r="A173" s="204" t="s">
        <v>166</v>
      </c>
      <c r="B173" s="149">
        <f>'CODE OCTUBRE-2016 '!C125</f>
        <v>48</v>
      </c>
      <c r="C173" s="23">
        <f>'[2]CODE '!C125</f>
        <v>37</v>
      </c>
      <c r="D173" s="181">
        <f t="shared" si="63"/>
        <v>11</v>
      </c>
      <c r="E173" s="151">
        <f t="shared" si="64"/>
        <v>0.29729729729729731</v>
      </c>
      <c r="F173" s="205">
        <f t="shared" si="78"/>
        <v>3.937653814602133E-2</v>
      </c>
      <c r="G173" s="206">
        <f t="shared" si="78"/>
        <v>2.3492063492063491E-2</v>
      </c>
      <c r="H173" s="99">
        <f>'[3]SEPTEMBER-16'!H173+B173</f>
        <v>143</v>
      </c>
      <c r="I173" s="100">
        <f>'[3]SEPTEMBER-16'!I173+C173</f>
        <v>175</v>
      </c>
      <c r="J173" s="154">
        <f t="shared" si="65"/>
        <v>-32</v>
      </c>
      <c r="K173" s="151">
        <f t="shared" si="66"/>
        <v>-0.18285714285714286</v>
      </c>
      <c r="L173" s="205">
        <f t="shared" si="79"/>
        <v>2.8227398341887089E-2</v>
      </c>
      <c r="M173" s="206">
        <f t="shared" si="79"/>
        <v>2.9036004645760744E-2</v>
      </c>
      <c r="N173" s="99">
        <f>'[3]SEPTEMBER-16'!N173+B173</f>
        <v>244</v>
      </c>
      <c r="O173" s="100">
        <f>'[3]SEPTEMBER-16'!O173+C173</f>
        <v>326</v>
      </c>
      <c r="P173" s="154">
        <f t="shared" si="70"/>
        <v>-82</v>
      </c>
      <c r="Q173" s="151">
        <f t="shared" si="67"/>
        <v>-0.25153374233128833</v>
      </c>
      <c r="R173" s="152">
        <f t="shared" si="80"/>
        <v>2.7567506496441081E-2</v>
      </c>
      <c r="S173" s="153">
        <f t="shared" si="80"/>
        <v>3.1391429947039001E-2</v>
      </c>
      <c r="V173" s="45"/>
      <c r="W173" s="45"/>
    </row>
    <row r="174" spans="1:23" ht="12.9" customHeight="1">
      <c r="A174" s="204" t="s">
        <v>167</v>
      </c>
      <c r="B174" s="149">
        <f>'CODE OCTUBRE-2016 '!C126</f>
        <v>20</v>
      </c>
      <c r="C174" s="23">
        <f>'[2]CODE '!C126</f>
        <v>19</v>
      </c>
      <c r="D174" s="181">
        <f t="shared" si="63"/>
        <v>1</v>
      </c>
      <c r="E174" s="151">
        <f t="shared" si="64"/>
        <v>5.2631578947368418E-2</v>
      </c>
      <c r="F174" s="205">
        <f t="shared" si="78"/>
        <v>1.6406890894175553E-2</v>
      </c>
      <c r="G174" s="206">
        <f t="shared" si="78"/>
        <v>1.2063492063492064E-2</v>
      </c>
      <c r="H174" s="99">
        <f>'[3]SEPTEMBER-16'!H174+B174</f>
        <v>37</v>
      </c>
      <c r="I174" s="100">
        <f>'[3]SEPTEMBER-16'!I174+C174</f>
        <v>47</v>
      </c>
      <c r="J174" s="154">
        <f t="shared" si="65"/>
        <v>-10</v>
      </c>
      <c r="K174" s="151">
        <f t="shared" si="66"/>
        <v>-0.21276595744680851</v>
      </c>
      <c r="L174" s="205">
        <f t="shared" si="79"/>
        <v>7.3035925779707861E-3</v>
      </c>
      <c r="M174" s="206">
        <f t="shared" si="79"/>
        <v>7.7982412477186E-3</v>
      </c>
      <c r="N174" s="99">
        <f>'[3]SEPTEMBER-16'!N174+B174</f>
        <v>128</v>
      </c>
      <c r="O174" s="100">
        <f>'[3]SEPTEMBER-16'!O174+C174</f>
        <v>123</v>
      </c>
      <c r="P174" s="154">
        <f t="shared" si="70"/>
        <v>5</v>
      </c>
      <c r="Q174" s="151">
        <f t="shared" si="67"/>
        <v>4.065040650406504E-2</v>
      </c>
      <c r="R174" s="152">
        <f t="shared" si="80"/>
        <v>1.4461642752231387E-2</v>
      </c>
      <c r="S174" s="153">
        <f t="shared" si="80"/>
        <v>1.1844005777563794E-2</v>
      </c>
      <c r="V174" s="45"/>
      <c r="W174" s="45"/>
    </row>
    <row r="175" spans="1:23" ht="12.9" customHeight="1">
      <c r="A175" s="204" t="s">
        <v>168</v>
      </c>
      <c r="B175" s="149">
        <f>'CODE OCTUBRE-2016 '!C127</f>
        <v>23</v>
      </c>
      <c r="C175" s="23">
        <f>'[2]CODE '!C127</f>
        <v>36</v>
      </c>
      <c r="D175" s="181">
        <f t="shared" si="63"/>
        <v>-13</v>
      </c>
      <c r="E175" s="151">
        <f t="shared" si="64"/>
        <v>-0.3611111111111111</v>
      </c>
      <c r="F175" s="205">
        <f t="shared" si="78"/>
        <v>1.8867924528301886E-2</v>
      </c>
      <c r="G175" s="206">
        <f t="shared" si="78"/>
        <v>2.2857142857142857E-2</v>
      </c>
      <c r="H175" s="99">
        <f>'[3]SEPTEMBER-16'!H175+B175</f>
        <v>128</v>
      </c>
      <c r="I175" s="100">
        <f>'[3]SEPTEMBER-16'!I175+C175</f>
        <v>101</v>
      </c>
      <c r="J175" s="154">
        <f t="shared" si="65"/>
        <v>27</v>
      </c>
      <c r="K175" s="151">
        <f t="shared" si="66"/>
        <v>0.26732673267326734</v>
      </c>
      <c r="L175" s="205">
        <f t="shared" si="79"/>
        <v>2.5266482431898933E-2</v>
      </c>
      <c r="M175" s="206">
        <f t="shared" si="79"/>
        <v>1.6757922681267631E-2</v>
      </c>
      <c r="N175" s="99">
        <f>'[3]SEPTEMBER-16'!N175+B175</f>
        <v>326</v>
      </c>
      <c r="O175" s="100">
        <f>'[3]SEPTEMBER-16'!O175+C175</f>
        <v>247</v>
      </c>
      <c r="P175" s="154">
        <f t="shared" si="70"/>
        <v>79</v>
      </c>
      <c r="Q175" s="151">
        <f t="shared" si="67"/>
        <v>0.31983805668016196</v>
      </c>
      <c r="R175" s="152">
        <f t="shared" si="80"/>
        <v>3.6831996384589311E-2</v>
      </c>
      <c r="S175" s="153">
        <f t="shared" si="80"/>
        <v>2.3784304285026481E-2</v>
      </c>
      <c r="V175" s="45"/>
      <c r="W175" s="45"/>
    </row>
    <row r="176" spans="1:23" ht="12.9" customHeight="1">
      <c r="A176" s="204" t="s">
        <v>169</v>
      </c>
      <c r="B176" s="149">
        <f>'CODE OCTUBRE-2016 '!C128</f>
        <v>8</v>
      </c>
      <c r="C176" s="23">
        <f>'[2]CODE '!C128</f>
        <v>12</v>
      </c>
      <c r="D176" s="181">
        <f t="shared" si="63"/>
        <v>-4</v>
      </c>
      <c r="E176" s="151">
        <f t="shared" si="64"/>
        <v>-0.33333333333333331</v>
      </c>
      <c r="F176" s="205">
        <f t="shared" si="78"/>
        <v>6.5627563576702219E-3</v>
      </c>
      <c r="G176" s="206">
        <f t="shared" si="78"/>
        <v>7.619047619047619E-3</v>
      </c>
      <c r="H176" s="99">
        <f>'[3]SEPTEMBER-16'!H176+B176</f>
        <v>48</v>
      </c>
      <c r="I176" s="100">
        <f>'[3]SEPTEMBER-16'!I176+C176</f>
        <v>24</v>
      </c>
      <c r="J176" s="154">
        <f t="shared" si="65"/>
        <v>24</v>
      </c>
      <c r="K176" s="151">
        <f t="shared" si="66"/>
        <v>1</v>
      </c>
      <c r="L176" s="205">
        <f t="shared" si="79"/>
        <v>9.4749309119621008E-3</v>
      </c>
      <c r="M176" s="206">
        <f t="shared" si="79"/>
        <v>3.9820806371329018E-3</v>
      </c>
      <c r="N176" s="99">
        <f>'[3]SEPTEMBER-16'!N176+B176</f>
        <v>82</v>
      </c>
      <c r="O176" s="100">
        <f>'[3]SEPTEMBER-16'!O176+C176</f>
        <v>71</v>
      </c>
      <c r="P176" s="154">
        <f t="shared" si="70"/>
        <v>11</v>
      </c>
      <c r="Q176" s="151">
        <f t="shared" si="67"/>
        <v>0.15492957746478872</v>
      </c>
      <c r="R176" s="152">
        <f t="shared" si="80"/>
        <v>9.2644898881482311E-3</v>
      </c>
      <c r="S176" s="153">
        <f t="shared" si="80"/>
        <v>6.8367838228213769E-3</v>
      </c>
      <c r="V176" s="45"/>
      <c r="W176" s="45"/>
    </row>
    <row r="177" spans="1:23" ht="12.9" customHeight="1">
      <c r="A177" s="204" t="s">
        <v>170</v>
      </c>
      <c r="B177" s="149">
        <f>'CODE OCTUBRE-2016 '!C129</f>
        <v>90</v>
      </c>
      <c r="C177" s="23">
        <f>'[2]CODE '!C129</f>
        <v>194</v>
      </c>
      <c r="D177" s="181">
        <f t="shared" si="63"/>
        <v>-104</v>
      </c>
      <c r="E177" s="151">
        <f t="shared" si="64"/>
        <v>-0.53608247422680411</v>
      </c>
      <c r="F177" s="205">
        <f t="shared" si="78"/>
        <v>7.3831009023789987E-2</v>
      </c>
      <c r="G177" s="206">
        <f t="shared" si="78"/>
        <v>0.12317460317460317</v>
      </c>
      <c r="H177" s="99">
        <f>'[3]SEPTEMBER-16'!H177+B177</f>
        <v>695</v>
      </c>
      <c r="I177" s="100">
        <f>'[3]SEPTEMBER-16'!I177+C177</f>
        <v>1083</v>
      </c>
      <c r="J177" s="154">
        <f t="shared" si="65"/>
        <v>-388</v>
      </c>
      <c r="K177" s="151">
        <f t="shared" si="66"/>
        <v>-0.35826408125577103</v>
      </c>
      <c r="L177" s="205">
        <f t="shared" si="79"/>
        <v>0.13718910382945124</v>
      </c>
      <c r="M177" s="206">
        <f t="shared" si="79"/>
        <v>0.17969138875062221</v>
      </c>
      <c r="N177" s="99">
        <f>'[3]SEPTEMBER-16'!N177+B177</f>
        <v>1042</v>
      </c>
      <c r="O177" s="100">
        <f>'[3]SEPTEMBER-16'!O177+C177</f>
        <v>1502</v>
      </c>
      <c r="P177" s="154">
        <f t="shared" si="70"/>
        <v>-460</v>
      </c>
      <c r="Q177" s="151">
        <f t="shared" si="67"/>
        <v>-0.30625832223701732</v>
      </c>
      <c r="R177" s="152">
        <f t="shared" si="80"/>
        <v>0.11772681052988362</v>
      </c>
      <c r="S177" s="153">
        <f t="shared" si="80"/>
        <v>0.14463168030813672</v>
      </c>
      <c r="V177" s="45"/>
      <c r="W177" s="45"/>
    </row>
    <row r="178" spans="1:23" ht="12.9" customHeight="1">
      <c r="A178" s="204" t="s">
        <v>171</v>
      </c>
      <c r="B178" s="149">
        <f>'CODE OCTUBRE-2016 '!C130</f>
        <v>29</v>
      </c>
      <c r="C178" s="23">
        <f>'[2]CODE '!C130</f>
        <v>18</v>
      </c>
      <c r="D178" s="181">
        <f t="shared" si="63"/>
        <v>11</v>
      </c>
      <c r="E178" s="151">
        <f t="shared" si="64"/>
        <v>0.61111111111111116</v>
      </c>
      <c r="F178" s="205">
        <f t="shared" si="78"/>
        <v>2.3789991796554551E-2</v>
      </c>
      <c r="G178" s="206">
        <f t="shared" si="78"/>
        <v>1.1428571428571429E-2</v>
      </c>
      <c r="H178" s="99">
        <f>'[3]SEPTEMBER-16'!H178+B178</f>
        <v>61</v>
      </c>
      <c r="I178" s="100">
        <f>'[3]SEPTEMBER-16'!I178+C178</f>
        <v>37</v>
      </c>
      <c r="J178" s="154">
        <f t="shared" si="65"/>
        <v>24</v>
      </c>
      <c r="K178" s="151">
        <f t="shared" si="66"/>
        <v>0.64864864864864868</v>
      </c>
      <c r="L178" s="205">
        <f t="shared" si="79"/>
        <v>1.2041058033951836E-2</v>
      </c>
      <c r="M178" s="206">
        <f t="shared" si="79"/>
        <v>6.1390409822465568E-3</v>
      </c>
      <c r="N178" s="99">
        <f>'[3]SEPTEMBER-16'!N178+B178</f>
        <v>112</v>
      </c>
      <c r="O178" s="100">
        <f>'[3]SEPTEMBER-16'!O178+C178</f>
        <v>62</v>
      </c>
      <c r="P178" s="154">
        <f t="shared" si="70"/>
        <v>50</v>
      </c>
      <c r="Q178" s="151">
        <f t="shared" si="67"/>
        <v>0.80645161290322576</v>
      </c>
      <c r="R178" s="152">
        <f t="shared" si="80"/>
        <v>1.2653937408202464E-2</v>
      </c>
      <c r="S178" s="153">
        <f t="shared" si="80"/>
        <v>5.9701492537313433E-3</v>
      </c>
      <c r="U178" s="194"/>
      <c r="V178" s="195"/>
      <c r="W178" s="195"/>
    </row>
    <row r="179" spans="1:23" ht="12.9" customHeight="1">
      <c r="A179" s="204" t="s">
        <v>172</v>
      </c>
      <c r="B179" s="149">
        <f>'CODE OCTUBRE-2016 '!C131</f>
        <v>43</v>
      </c>
      <c r="C179" s="23">
        <f>'[2]CODE '!C131</f>
        <v>48</v>
      </c>
      <c r="D179" s="181">
        <f t="shared" si="63"/>
        <v>-5</v>
      </c>
      <c r="E179" s="151">
        <f t="shared" si="64"/>
        <v>-0.10416666666666667</v>
      </c>
      <c r="F179" s="205">
        <f t="shared" si="78"/>
        <v>3.5274815422477443E-2</v>
      </c>
      <c r="G179" s="206">
        <f t="shared" si="78"/>
        <v>3.0476190476190476E-2</v>
      </c>
      <c r="H179" s="99">
        <f>'[3]SEPTEMBER-16'!H179+B179</f>
        <v>162</v>
      </c>
      <c r="I179" s="100">
        <f>'[3]SEPTEMBER-16'!I179+C179</f>
        <v>170</v>
      </c>
      <c r="J179" s="154">
        <f t="shared" si="65"/>
        <v>-8</v>
      </c>
      <c r="K179" s="151">
        <f t="shared" si="66"/>
        <v>-4.7058823529411764E-2</v>
      </c>
      <c r="L179" s="205">
        <f t="shared" si="79"/>
        <v>3.1977891827872092E-2</v>
      </c>
      <c r="M179" s="206">
        <f t="shared" si="79"/>
        <v>2.8206404513024721E-2</v>
      </c>
      <c r="N179" s="99">
        <f>'[3]SEPTEMBER-16'!N179+B179</f>
        <v>251</v>
      </c>
      <c r="O179" s="100">
        <f>'[3]SEPTEMBER-16'!O179+C179</f>
        <v>322</v>
      </c>
      <c r="P179" s="154">
        <f t="shared" si="70"/>
        <v>-71</v>
      </c>
      <c r="Q179" s="151">
        <f t="shared" si="67"/>
        <v>-0.22049689440993789</v>
      </c>
      <c r="R179" s="152">
        <f t="shared" si="80"/>
        <v>2.8358377584453733E-2</v>
      </c>
      <c r="S179" s="153">
        <f t="shared" si="80"/>
        <v>3.1006259027443427E-2</v>
      </c>
      <c r="V179" s="45"/>
      <c r="W179" s="45"/>
    </row>
    <row r="180" spans="1:23" ht="12.75" customHeight="1">
      <c r="A180" s="204" t="s">
        <v>173</v>
      </c>
      <c r="B180" s="149">
        <f>'CODE OCTUBRE-2016 '!C132</f>
        <v>57</v>
      </c>
      <c r="C180" s="23">
        <f>'[2]CODE '!C132</f>
        <v>83</v>
      </c>
      <c r="D180" s="181">
        <f t="shared" si="63"/>
        <v>-26</v>
      </c>
      <c r="E180" s="151">
        <f t="shared" si="64"/>
        <v>-0.31325301204819278</v>
      </c>
      <c r="F180" s="205">
        <f t="shared" si="78"/>
        <v>4.6759639048400331E-2</v>
      </c>
      <c r="G180" s="206">
        <f t="shared" si="78"/>
        <v>5.2698412698412696E-2</v>
      </c>
      <c r="H180" s="99">
        <f>'[3]SEPTEMBER-16'!H180+B180</f>
        <v>426</v>
      </c>
      <c r="I180" s="100">
        <f>'[3]SEPTEMBER-16'!I180+C180</f>
        <v>702</v>
      </c>
      <c r="J180" s="154">
        <f t="shared" si="65"/>
        <v>-276</v>
      </c>
      <c r="K180" s="151">
        <f t="shared" si="66"/>
        <v>-0.39316239316239315</v>
      </c>
      <c r="L180" s="205">
        <f t="shared" si="79"/>
        <v>8.4090011843663645E-2</v>
      </c>
      <c r="M180" s="206">
        <f t="shared" si="79"/>
        <v>0.11647585863613738</v>
      </c>
      <c r="N180" s="99">
        <f>'[3]SEPTEMBER-16'!N180+B180</f>
        <v>642</v>
      </c>
      <c r="O180" s="100">
        <f>'[3]SEPTEMBER-16'!O180+C180</f>
        <v>1216</v>
      </c>
      <c r="P180" s="154">
        <f t="shared" si="70"/>
        <v>-574</v>
      </c>
      <c r="Q180" s="151">
        <f t="shared" si="67"/>
        <v>-0.47203947368421051</v>
      </c>
      <c r="R180" s="152">
        <f t="shared" si="80"/>
        <v>7.2534176929160546E-2</v>
      </c>
      <c r="S180" s="153">
        <f t="shared" si="80"/>
        <v>0.11709195955705344</v>
      </c>
      <c r="V180" s="45"/>
      <c r="W180" s="45"/>
    </row>
    <row r="181" spans="1:23" ht="12.9" customHeight="1">
      <c r="A181" s="204" t="s">
        <v>174</v>
      </c>
      <c r="B181" s="149">
        <f>'CODE OCTUBRE-2016 '!C133</f>
        <v>7</v>
      </c>
      <c r="C181" s="23">
        <f>'[2]CODE '!C133</f>
        <v>16</v>
      </c>
      <c r="D181" s="181">
        <f t="shared" si="63"/>
        <v>-9</v>
      </c>
      <c r="E181" s="151">
        <f t="shared" si="64"/>
        <v>-0.5625</v>
      </c>
      <c r="F181" s="205">
        <f t="shared" si="78"/>
        <v>5.742411812961444E-3</v>
      </c>
      <c r="G181" s="206">
        <f t="shared" si="78"/>
        <v>1.0158730158730159E-2</v>
      </c>
      <c r="H181" s="99">
        <f>'[3]SEPTEMBER-16'!H181+B181</f>
        <v>14</v>
      </c>
      <c r="I181" s="100">
        <f>'[3]SEPTEMBER-16'!I181+C181</f>
        <v>19</v>
      </c>
      <c r="J181" s="154">
        <f t="shared" si="65"/>
        <v>-5</v>
      </c>
      <c r="K181" s="151">
        <f t="shared" si="66"/>
        <v>-0.26315789473684209</v>
      </c>
      <c r="L181" s="205">
        <f t="shared" si="79"/>
        <v>2.7635215159889457E-3</v>
      </c>
      <c r="M181" s="206">
        <f t="shared" si="79"/>
        <v>3.1524805043968806E-3</v>
      </c>
      <c r="N181" s="99">
        <f>'[3]SEPTEMBER-16'!N181+B181</f>
        <v>26</v>
      </c>
      <c r="O181" s="100">
        <f>'[3]SEPTEMBER-16'!O181+C181</f>
        <v>34</v>
      </c>
      <c r="P181" s="154">
        <f t="shared" si="70"/>
        <v>-8</v>
      </c>
      <c r="Q181" s="151">
        <f t="shared" si="67"/>
        <v>-0.23529411764705882</v>
      </c>
      <c r="R181" s="152">
        <f t="shared" si="80"/>
        <v>2.9375211840470005E-3</v>
      </c>
      <c r="S181" s="153">
        <f t="shared" si="80"/>
        <v>3.2739528165623495E-3</v>
      </c>
      <c r="V181" s="45"/>
      <c r="W181" s="45"/>
    </row>
    <row r="182" spans="1:23" s="194" customFormat="1" ht="12.9" customHeight="1">
      <c r="A182" s="196" t="s">
        <v>175</v>
      </c>
      <c r="B182" s="197">
        <f>SUM(B183:B186)</f>
        <v>209</v>
      </c>
      <c r="C182" s="198">
        <f>SUM(C183:C186)</f>
        <v>278</v>
      </c>
      <c r="D182" s="106">
        <f t="shared" si="63"/>
        <v>-69</v>
      </c>
      <c r="E182" s="158">
        <f t="shared" si="64"/>
        <v>-0.24820143884892087</v>
      </c>
      <c r="F182" s="199">
        <f t="shared" si="78"/>
        <v>0.17145200984413453</v>
      </c>
      <c r="G182" s="200">
        <f t="shared" si="78"/>
        <v>0.1765079365079365</v>
      </c>
      <c r="H182" s="201">
        <f>SUM(H183:H186)</f>
        <v>794</v>
      </c>
      <c r="I182" s="202">
        <f>SUM(I183:I186)</f>
        <v>832</v>
      </c>
      <c r="J182" s="109">
        <f t="shared" si="65"/>
        <v>-38</v>
      </c>
      <c r="K182" s="158">
        <f t="shared" si="66"/>
        <v>-4.567307692307692E-2</v>
      </c>
      <c r="L182" s="199">
        <f t="shared" si="79"/>
        <v>0.15673114883537306</v>
      </c>
      <c r="M182" s="200">
        <f t="shared" si="79"/>
        <v>0.13804546208727395</v>
      </c>
      <c r="N182" s="201">
        <f>SUM(N183:N186)</f>
        <v>1280</v>
      </c>
      <c r="O182" s="203">
        <f>SUM(O183:O186)</f>
        <v>1191</v>
      </c>
      <c r="P182" s="109">
        <f t="shared" si="70"/>
        <v>89</v>
      </c>
      <c r="Q182" s="158">
        <f t="shared" si="67"/>
        <v>7.4727120067170444E-2</v>
      </c>
      <c r="R182" s="199">
        <f t="shared" si="80"/>
        <v>0.14461642752231385</v>
      </c>
      <c r="S182" s="200">
        <f t="shared" si="80"/>
        <v>0.11468464130958113</v>
      </c>
      <c r="U182" s="103"/>
      <c r="V182" s="104"/>
      <c r="W182" s="104"/>
    </row>
    <row r="183" spans="1:23" ht="12.9" customHeight="1">
      <c r="A183" s="150" t="s">
        <v>176</v>
      </c>
      <c r="B183" s="149">
        <f>'CODE OCTUBRE-2016 '!C134</f>
        <v>137</v>
      </c>
      <c r="C183" s="23">
        <f>'[2]CODE '!C134</f>
        <v>199</v>
      </c>
      <c r="D183" s="181">
        <f t="shared" si="63"/>
        <v>-62</v>
      </c>
      <c r="E183" s="151">
        <f t="shared" si="64"/>
        <v>-0.31155778894472363</v>
      </c>
      <c r="F183" s="152">
        <f t="shared" ref="F183:G186" si="81">B183/B$182</f>
        <v>0.65550239234449759</v>
      </c>
      <c r="G183" s="153">
        <f t="shared" si="81"/>
        <v>0.71582733812949639</v>
      </c>
      <c r="H183" s="99">
        <f>'[3]SEPTEMBER-16'!H183+B183</f>
        <v>487</v>
      </c>
      <c r="I183" s="100">
        <f>'[3]SEPTEMBER-16'!I183+C183</f>
        <v>559</v>
      </c>
      <c r="J183" s="154">
        <f t="shared" si="65"/>
        <v>-72</v>
      </c>
      <c r="K183" s="151">
        <f t="shared" si="66"/>
        <v>-0.12880143112701253</v>
      </c>
      <c r="L183" s="152">
        <f t="shared" ref="L183:M186" si="82">H183/H$182</f>
        <v>0.61335012594458438</v>
      </c>
      <c r="M183" s="153">
        <f t="shared" si="82"/>
        <v>0.671875</v>
      </c>
      <c r="N183" s="99">
        <f>'[3]SEPTEMBER-16'!N183+B183</f>
        <v>752</v>
      </c>
      <c r="O183" s="100">
        <f>'[3]SEPTEMBER-16'!O183+C183</f>
        <v>730</v>
      </c>
      <c r="P183" s="154">
        <f t="shared" si="70"/>
        <v>22</v>
      </c>
      <c r="Q183" s="151">
        <f t="shared" si="67"/>
        <v>3.0136986301369864E-2</v>
      </c>
      <c r="R183" s="152">
        <f t="shared" ref="R183:S186" si="83">N183/N$182</f>
        <v>0.58750000000000002</v>
      </c>
      <c r="S183" s="153">
        <f t="shared" si="83"/>
        <v>0.61293031066330816</v>
      </c>
      <c r="V183" s="45"/>
      <c r="W183" s="45"/>
    </row>
    <row r="184" spans="1:23" ht="12.9" customHeight="1">
      <c r="A184" s="150" t="s">
        <v>177</v>
      </c>
      <c r="B184" s="149">
        <f>'CODE OCTUBRE-2016 '!C135</f>
        <v>8</v>
      </c>
      <c r="C184" s="23">
        <f>'[2]CODE '!C135</f>
        <v>9</v>
      </c>
      <c r="D184" s="181">
        <f t="shared" si="63"/>
        <v>-1</v>
      </c>
      <c r="E184" s="151">
        <f t="shared" si="64"/>
        <v>-0.1111111111111111</v>
      </c>
      <c r="F184" s="152">
        <f t="shared" si="81"/>
        <v>3.8277511961722487E-2</v>
      </c>
      <c r="G184" s="153">
        <f t="shared" si="81"/>
        <v>3.237410071942446E-2</v>
      </c>
      <c r="H184" s="99">
        <f>'[3]SEPTEMBER-16'!H184+B184</f>
        <v>30</v>
      </c>
      <c r="I184" s="100">
        <f>'[3]SEPTEMBER-16'!I184+C184</f>
        <v>15</v>
      </c>
      <c r="J184" s="154">
        <f t="shared" si="65"/>
        <v>15</v>
      </c>
      <c r="K184" s="151">
        <f t="shared" si="66"/>
        <v>1</v>
      </c>
      <c r="L184" s="152">
        <f t="shared" si="82"/>
        <v>3.7783375314861464E-2</v>
      </c>
      <c r="M184" s="153">
        <f t="shared" si="82"/>
        <v>1.8028846153846152E-2</v>
      </c>
      <c r="N184" s="99">
        <f>'[3]SEPTEMBER-16'!N184+B184</f>
        <v>42</v>
      </c>
      <c r="O184" s="100">
        <f>'[3]SEPTEMBER-16'!O184+C184</f>
        <v>16</v>
      </c>
      <c r="P184" s="154">
        <f t="shared" si="70"/>
        <v>26</v>
      </c>
      <c r="Q184" s="151">
        <f t="shared" si="67"/>
        <v>1.625</v>
      </c>
      <c r="R184" s="152">
        <f t="shared" si="83"/>
        <v>3.2812500000000001E-2</v>
      </c>
      <c r="S184" s="153">
        <f t="shared" si="83"/>
        <v>1.343408900083963E-2</v>
      </c>
      <c r="V184" s="45"/>
      <c r="W184" s="45"/>
    </row>
    <row r="185" spans="1:23" ht="12.9" customHeight="1">
      <c r="A185" s="150" t="s">
        <v>178</v>
      </c>
      <c r="B185" s="149">
        <f>'CODE OCTUBRE-2016 '!C136</f>
        <v>38</v>
      </c>
      <c r="C185" s="23">
        <f>'[2]CODE '!C136</f>
        <v>28</v>
      </c>
      <c r="D185" s="181">
        <f t="shared" si="63"/>
        <v>10</v>
      </c>
      <c r="E185" s="151">
        <f t="shared" si="64"/>
        <v>0.35714285714285715</v>
      </c>
      <c r="F185" s="152">
        <f t="shared" si="81"/>
        <v>0.18181818181818182</v>
      </c>
      <c r="G185" s="153">
        <f t="shared" si="81"/>
        <v>0.10071942446043165</v>
      </c>
      <c r="H185" s="99">
        <f>'[3]SEPTEMBER-16'!H185+B185</f>
        <v>153</v>
      </c>
      <c r="I185" s="100">
        <f>'[3]SEPTEMBER-16'!I185+C185</f>
        <v>128</v>
      </c>
      <c r="J185" s="154">
        <f t="shared" si="65"/>
        <v>25</v>
      </c>
      <c r="K185" s="151">
        <f t="shared" si="66"/>
        <v>0.1953125</v>
      </c>
      <c r="L185" s="152">
        <f t="shared" si="82"/>
        <v>0.19269521410579346</v>
      </c>
      <c r="M185" s="153">
        <f t="shared" si="82"/>
        <v>0.15384615384615385</v>
      </c>
      <c r="N185" s="99">
        <f>'[3]SEPTEMBER-16'!N185+B185</f>
        <v>246</v>
      </c>
      <c r="O185" s="100">
        <f>'[3]SEPTEMBER-16'!O185+C185</f>
        <v>157</v>
      </c>
      <c r="P185" s="154">
        <f t="shared" si="70"/>
        <v>89</v>
      </c>
      <c r="Q185" s="151">
        <f t="shared" si="67"/>
        <v>0.56687898089171973</v>
      </c>
      <c r="R185" s="152">
        <f t="shared" si="83"/>
        <v>0.19218750000000001</v>
      </c>
      <c r="S185" s="153">
        <f t="shared" si="83"/>
        <v>0.13182199832073888</v>
      </c>
      <c r="V185" s="45"/>
      <c r="W185" s="45"/>
    </row>
    <row r="186" spans="1:23" ht="12.9" customHeight="1">
      <c r="A186" s="150" t="s">
        <v>179</v>
      </c>
      <c r="B186" s="149">
        <f>'CODE OCTUBRE-2016 '!C137</f>
        <v>26</v>
      </c>
      <c r="C186" s="23">
        <f>'[2]CODE '!C137</f>
        <v>42</v>
      </c>
      <c r="D186" s="181">
        <f t="shared" si="63"/>
        <v>-16</v>
      </c>
      <c r="E186" s="151">
        <f t="shared" si="64"/>
        <v>-0.38095238095238093</v>
      </c>
      <c r="F186" s="152">
        <f t="shared" si="81"/>
        <v>0.12440191387559808</v>
      </c>
      <c r="G186" s="153">
        <f t="shared" si="81"/>
        <v>0.15107913669064749</v>
      </c>
      <c r="H186" s="99">
        <f>'[3]SEPTEMBER-16'!H186+B186</f>
        <v>124</v>
      </c>
      <c r="I186" s="100">
        <f>'[3]SEPTEMBER-16'!I186+C186</f>
        <v>130</v>
      </c>
      <c r="J186" s="154">
        <f t="shared" si="65"/>
        <v>-6</v>
      </c>
      <c r="K186" s="151">
        <f t="shared" si="66"/>
        <v>-4.6153846153846156E-2</v>
      </c>
      <c r="L186" s="152">
        <f t="shared" si="82"/>
        <v>0.15617128463476071</v>
      </c>
      <c r="M186" s="153">
        <f t="shared" si="82"/>
        <v>0.15625</v>
      </c>
      <c r="N186" s="99">
        <f>'[3]SEPTEMBER-16'!N186+B186</f>
        <v>240</v>
      </c>
      <c r="O186" s="100">
        <f>'[3]SEPTEMBER-16'!O186+C186</f>
        <v>288</v>
      </c>
      <c r="P186" s="154">
        <f t="shared" si="70"/>
        <v>-48</v>
      </c>
      <c r="Q186" s="151">
        <f t="shared" si="67"/>
        <v>-0.16666666666666666</v>
      </c>
      <c r="R186" s="152">
        <f t="shared" si="83"/>
        <v>0.1875</v>
      </c>
      <c r="S186" s="153">
        <f t="shared" si="83"/>
        <v>0.24181360201511334</v>
      </c>
      <c r="V186" s="45"/>
      <c r="W186" s="45"/>
    </row>
    <row r="187" spans="1:23" ht="12.9" customHeight="1">
      <c r="A187" s="204" t="s">
        <v>180</v>
      </c>
      <c r="B187" s="149">
        <f>'CODE OCTUBRE-2016 '!C138</f>
        <v>0</v>
      </c>
      <c r="C187" s="23">
        <f>'[2]CODE '!C138</f>
        <v>0</v>
      </c>
      <c r="D187" s="181">
        <f t="shared" si="63"/>
        <v>0</v>
      </c>
      <c r="E187" s="151" t="str">
        <f t="shared" si="64"/>
        <v>-</v>
      </c>
      <c r="F187" s="205">
        <f t="shared" ref="F187:G197" si="84">B187/B$168</f>
        <v>0</v>
      </c>
      <c r="G187" s="206">
        <f t="shared" si="84"/>
        <v>0</v>
      </c>
      <c r="H187" s="99">
        <f>'[3]SEPTEMBER-16'!H187+B187</f>
        <v>0</v>
      </c>
      <c r="I187" s="100">
        <f>'[3]SEPTEMBER-16'!I187+C187</f>
        <v>0</v>
      </c>
      <c r="J187" s="154">
        <f t="shared" si="65"/>
        <v>0</v>
      </c>
      <c r="K187" s="151" t="str">
        <f t="shared" si="66"/>
        <v>-</v>
      </c>
      <c r="L187" s="205">
        <f t="shared" ref="L187:M197" si="85">H187/H$168</f>
        <v>0</v>
      </c>
      <c r="M187" s="206">
        <f t="shared" si="85"/>
        <v>0</v>
      </c>
      <c r="N187" s="99">
        <f>'[3]SEPTEMBER-16'!N187+B187</f>
        <v>1</v>
      </c>
      <c r="O187" s="100">
        <f>'[3]SEPTEMBER-16'!O187+C187</f>
        <v>0</v>
      </c>
      <c r="P187" s="154">
        <f t="shared" si="70"/>
        <v>1</v>
      </c>
      <c r="Q187" s="93" t="str">
        <f t="shared" si="67"/>
        <v>-</v>
      </c>
      <c r="R187" s="205">
        <f t="shared" ref="R187:S197" si="86">N187/N$168</f>
        <v>1.1298158400180771E-4</v>
      </c>
      <c r="S187" s="206">
        <f t="shared" si="86"/>
        <v>0</v>
      </c>
      <c r="V187" s="45"/>
      <c r="W187" s="45"/>
    </row>
    <row r="188" spans="1:23" ht="12.9" customHeight="1">
      <c r="A188" s="204" t="s">
        <v>181</v>
      </c>
      <c r="B188" s="149">
        <f>'CODE OCTUBRE-2016 '!C139</f>
        <v>5</v>
      </c>
      <c r="C188" s="23">
        <f>'[2]CODE '!C139</f>
        <v>7</v>
      </c>
      <c r="D188" s="181">
        <f t="shared" si="63"/>
        <v>-2</v>
      </c>
      <c r="E188" s="151">
        <f t="shared" si="64"/>
        <v>-0.2857142857142857</v>
      </c>
      <c r="F188" s="205">
        <f t="shared" si="84"/>
        <v>4.1017227235438884E-3</v>
      </c>
      <c r="G188" s="206">
        <f t="shared" si="84"/>
        <v>4.4444444444444444E-3</v>
      </c>
      <c r="H188" s="99">
        <f>'[3]SEPTEMBER-16'!H188+B188</f>
        <v>34</v>
      </c>
      <c r="I188" s="100">
        <f>'[3]SEPTEMBER-16'!I188+C188</f>
        <v>13</v>
      </c>
      <c r="J188" s="154">
        <f t="shared" si="65"/>
        <v>21</v>
      </c>
      <c r="K188" s="151">
        <f t="shared" si="66"/>
        <v>1.6153846153846154</v>
      </c>
      <c r="L188" s="205">
        <f t="shared" si="85"/>
        <v>6.7114093959731542E-3</v>
      </c>
      <c r="M188" s="206">
        <f t="shared" si="85"/>
        <v>2.1569603451136554E-3</v>
      </c>
      <c r="N188" s="99">
        <f>'[3]SEPTEMBER-16'!N188+B188</f>
        <v>61</v>
      </c>
      <c r="O188" s="100">
        <f>'[3]SEPTEMBER-16'!O188+C188</f>
        <v>52</v>
      </c>
      <c r="P188" s="154">
        <f t="shared" si="70"/>
        <v>9</v>
      </c>
      <c r="Q188" s="151">
        <f t="shared" si="67"/>
        <v>0.17307692307692307</v>
      </c>
      <c r="R188" s="205">
        <f t="shared" si="86"/>
        <v>6.8918766241102703E-3</v>
      </c>
      <c r="S188" s="206">
        <f t="shared" si="86"/>
        <v>5.0072219547424171E-3</v>
      </c>
      <c r="V188" s="45"/>
      <c r="W188" s="45"/>
    </row>
    <row r="189" spans="1:23" ht="12.9" customHeight="1">
      <c r="A189" s="204" t="s">
        <v>182</v>
      </c>
      <c r="B189" s="149">
        <f>'CODE OCTUBRE-2016 '!C140</f>
        <v>1</v>
      </c>
      <c r="C189" s="23">
        <f>'[2]CODE '!C140</f>
        <v>2</v>
      </c>
      <c r="D189" s="181">
        <f t="shared" si="63"/>
        <v>-1</v>
      </c>
      <c r="E189" s="151">
        <f t="shared" si="64"/>
        <v>-0.5</v>
      </c>
      <c r="F189" s="205">
        <f t="shared" si="84"/>
        <v>8.2034454470877774E-4</v>
      </c>
      <c r="G189" s="206">
        <f t="shared" si="84"/>
        <v>1.2698412698412698E-3</v>
      </c>
      <c r="H189" s="99">
        <f>'[3]SEPTEMBER-16'!H189+B189</f>
        <v>1</v>
      </c>
      <c r="I189" s="100">
        <f>'[3]SEPTEMBER-16'!I189+C189</f>
        <v>6</v>
      </c>
      <c r="J189" s="154">
        <f t="shared" si="65"/>
        <v>-5</v>
      </c>
      <c r="K189" s="151">
        <f t="shared" si="66"/>
        <v>-0.83333333333333337</v>
      </c>
      <c r="L189" s="205">
        <f t="shared" si="85"/>
        <v>1.9739439399921041E-4</v>
      </c>
      <c r="M189" s="206">
        <f t="shared" si="85"/>
        <v>9.9552015928322545E-4</v>
      </c>
      <c r="N189" s="99">
        <f>'[3]SEPTEMBER-16'!N189+B189</f>
        <v>13</v>
      </c>
      <c r="O189" s="100">
        <f>'[3]SEPTEMBER-16'!O189+C189</f>
        <v>17</v>
      </c>
      <c r="P189" s="154">
        <f t="shared" si="70"/>
        <v>-4</v>
      </c>
      <c r="Q189" s="151">
        <f t="shared" si="67"/>
        <v>-0.23529411764705882</v>
      </c>
      <c r="R189" s="205">
        <f t="shared" si="86"/>
        <v>1.4687605920235003E-3</v>
      </c>
      <c r="S189" s="206">
        <f t="shared" si="86"/>
        <v>1.6369764082811748E-3</v>
      </c>
      <c r="V189" s="45"/>
      <c r="W189" s="45"/>
    </row>
    <row r="190" spans="1:23" ht="12.9" customHeight="1">
      <c r="A190" s="204" t="s">
        <v>183</v>
      </c>
      <c r="B190" s="149">
        <f>'CODE OCTUBRE-2016 '!C141</f>
        <v>83</v>
      </c>
      <c r="C190" s="23">
        <f>'[2]CODE '!C141</f>
        <v>89</v>
      </c>
      <c r="D190" s="181">
        <f t="shared" si="63"/>
        <v>-6</v>
      </c>
      <c r="E190" s="151">
        <f t="shared" si="64"/>
        <v>-6.741573033707865E-2</v>
      </c>
      <c r="F190" s="205">
        <f t="shared" si="84"/>
        <v>6.808859721082855E-2</v>
      </c>
      <c r="G190" s="206">
        <f t="shared" si="84"/>
        <v>5.6507936507936507E-2</v>
      </c>
      <c r="H190" s="99">
        <f>'[3]SEPTEMBER-16'!H190+B190</f>
        <v>284</v>
      </c>
      <c r="I190" s="100">
        <f>'[3]SEPTEMBER-16'!I190+C190</f>
        <v>370</v>
      </c>
      <c r="J190" s="154">
        <f t="shared" si="65"/>
        <v>-86</v>
      </c>
      <c r="K190" s="151">
        <f t="shared" si="66"/>
        <v>-0.23243243243243245</v>
      </c>
      <c r="L190" s="205">
        <f t="shared" si="85"/>
        <v>5.6060007895775761E-2</v>
      </c>
      <c r="M190" s="206">
        <f t="shared" si="85"/>
        <v>6.1390409822465575E-2</v>
      </c>
      <c r="N190" s="99">
        <f>'[3]SEPTEMBER-16'!N190+B190</f>
        <v>544</v>
      </c>
      <c r="O190" s="100">
        <f>'[3]SEPTEMBER-16'!O190+C190</f>
        <v>623</v>
      </c>
      <c r="P190" s="154">
        <f t="shared" si="70"/>
        <v>-79</v>
      </c>
      <c r="Q190" s="151">
        <f t="shared" si="67"/>
        <v>-0.12680577849117175</v>
      </c>
      <c r="R190" s="205">
        <f t="shared" si="86"/>
        <v>6.1461981696983393E-2</v>
      </c>
      <c r="S190" s="206">
        <f t="shared" si="86"/>
        <v>5.9990370727010113E-2</v>
      </c>
      <c r="V190" s="45"/>
      <c r="W190" s="45"/>
    </row>
    <row r="191" spans="1:23" ht="12.9" customHeight="1">
      <c r="A191" s="204" t="s">
        <v>184</v>
      </c>
      <c r="B191" s="149">
        <f>'CODE OCTUBRE-2016 '!C142</f>
        <v>11</v>
      </c>
      <c r="C191" s="23">
        <f>'[2]CODE '!C142</f>
        <v>9</v>
      </c>
      <c r="D191" s="181">
        <f t="shared" si="63"/>
        <v>2</v>
      </c>
      <c r="E191" s="151">
        <f t="shared" si="64"/>
        <v>0.22222222222222221</v>
      </c>
      <c r="F191" s="205">
        <f t="shared" si="84"/>
        <v>9.0237899917965554E-3</v>
      </c>
      <c r="G191" s="206">
        <f t="shared" si="84"/>
        <v>5.7142857142857143E-3</v>
      </c>
      <c r="H191" s="99">
        <f>'[3]SEPTEMBER-16'!H191+B191</f>
        <v>68</v>
      </c>
      <c r="I191" s="100">
        <f>'[3]SEPTEMBER-16'!I191+C191</f>
        <v>18</v>
      </c>
      <c r="J191" s="154">
        <f t="shared" si="65"/>
        <v>50</v>
      </c>
      <c r="K191" s="151">
        <f t="shared" si="66"/>
        <v>2.7777777777777777</v>
      </c>
      <c r="L191" s="205">
        <f t="shared" si="85"/>
        <v>1.3422818791946308E-2</v>
      </c>
      <c r="M191" s="206">
        <f t="shared" si="85"/>
        <v>2.9865604778496766E-3</v>
      </c>
      <c r="N191" s="99">
        <f>'[3]SEPTEMBER-16'!N191+B191</f>
        <v>110</v>
      </c>
      <c r="O191" s="100">
        <f>'[3]SEPTEMBER-16'!O191+C191</f>
        <v>91</v>
      </c>
      <c r="P191" s="154">
        <f t="shared" si="70"/>
        <v>19</v>
      </c>
      <c r="Q191" s="151">
        <f t="shared" si="67"/>
        <v>0.2087912087912088</v>
      </c>
      <c r="R191" s="205">
        <f t="shared" si="86"/>
        <v>1.2427974240198848E-2</v>
      </c>
      <c r="S191" s="206">
        <f t="shared" si="86"/>
        <v>8.7626384207992302E-3</v>
      </c>
      <c r="V191" s="45"/>
      <c r="W191" s="45"/>
    </row>
    <row r="192" spans="1:23" ht="12.9" customHeight="1">
      <c r="A192" s="204" t="s">
        <v>185</v>
      </c>
      <c r="B192" s="149">
        <f>'CODE OCTUBRE-2016 '!C143</f>
        <v>70</v>
      </c>
      <c r="C192" s="23">
        <f>'[2]CODE '!C143</f>
        <v>56</v>
      </c>
      <c r="D192" s="181">
        <f t="shared" si="63"/>
        <v>14</v>
      </c>
      <c r="E192" s="151">
        <f t="shared" si="64"/>
        <v>0.25</v>
      </c>
      <c r="F192" s="205">
        <f t="shared" si="84"/>
        <v>5.742411812961444E-2</v>
      </c>
      <c r="G192" s="206">
        <f t="shared" si="84"/>
        <v>3.5555555555555556E-2</v>
      </c>
      <c r="H192" s="99">
        <f>'[3]SEPTEMBER-16'!H192+B192</f>
        <v>169</v>
      </c>
      <c r="I192" s="100">
        <f>'[3]SEPTEMBER-16'!I192+C192</f>
        <v>138</v>
      </c>
      <c r="J192" s="154">
        <f t="shared" si="65"/>
        <v>31</v>
      </c>
      <c r="K192" s="151">
        <f t="shared" si="66"/>
        <v>0.22463768115942029</v>
      </c>
      <c r="L192" s="205">
        <f t="shared" si="85"/>
        <v>3.335965258586656E-2</v>
      </c>
      <c r="M192" s="206">
        <f t="shared" si="85"/>
        <v>2.2896963663514187E-2</v>
      </c>
      <c r="N192" s="99">
        <f>'[3]SEPTEMBER-16'!N192+B192</f>
        <v>274</v>
      </c>
      <c r="O192" s="100">
        <f>'[3]SEPTEMBER-16'!O192+C192</f>
        <v>286</v>
      </c>
      <c r="P192" s="154">
        <f t="shared" si="70"/>
        <v>-12</v>
      </c>
      <c r="Q192" s="151">
        <f t="shared" si="67"/>
        <v>-4.195804195804196E-2</v>
      </c>
      <c r="R192" s="205">
        <f t="shared" si="86"/>
        <v>3.095695401649531E-2</v>
      </c>
      <c r="S192" s="206">
        <f t="shared" si="86"/>
        <v>2.7539720751083293E-2</v>
      </c>
      <c r="U192" s="183"/>
      <c r="V192" s="45"/>
      <c r="W192" s="45"/>
    </row>
    <row r="193" spans="1:23" ht="12.9" customHeight="1">
      <c r="A193" s="204" t="s">
        <v>186</v>
      </c>
      <c r="B193" s="149">
        <f>'CODE OCTUBRE-2016 '!C144</f>
        <v>70</v>
      </c>
      <c r="C193" s="23">
        <f>'[2]CODE '!C144</f>
        <v>79</v>
      </c>
      <c r="D193" s="181">
        <f t="shared" si="63"/>
        <v>-9</v>
      </c>
      <c r="E193" s="151">
        <f t="shared" si="64"/>
        <v>-0.11392405063291139</v>
      </c>
      <c r="F193" s="205">
        <f t="shared" si="84"/>
        <v>5.742411812961444E-2</v>
      </c>
      <c r="G193" s="206">
        <f t="shared" si="84"/>
        <v>5.015873015873016E-2</v>
      </c>
      <c r="H193" s="99">
        <f>'[3]SEPTEMBER-16'!H193+B193</f>
        <v>173</v>
      </c>
      <c r="I193" s="100">
        <f>'[3]SEPTEMBER-16'!I193+C193</f>
        <v>258</v>
      </c>
      <c r="J193" s="154">
        <f t="shared" si="65"/>
        <v>-85</v>
      </c>
      <c r="K193" s="151">
        <f t="shared" si="66"/>
        <v>-0.32945736434108525</v>
      </c>
      <c r="L193" s="205">
        <f t="shared" si="85"/>
        <v>3.41492301618634E-2</v>
      </c>
      <c r="M193" s="206">
        <f t="shared" si="85"/>
        <v>4.2807366849178699E-2</v>
      </c>
      <c r="N193" s="99">
        <f>'[3]SEPTEMBER-16'!N193+B193</f>
        <v>412</v>
      </c>
      <c r="O193" s="100">
        <f>'[3]SEPTEMBER-16'!O193+C193</f>
        <v>419</v>
      </c>
      <c r="P193" s="154">
        <f t="shared" si="70"/>
        <v>-7</v>
      </c>
      <c r="Q193" s="151">
        <f t="shared" si="67"/>
        <v>-1.6706443914081145E-2</v>
      </c>
      <c r="R193" s="205">
        <f t="shared" si="86"/>
        <v>4.6548412608744774E-2</v>
      </c>
      <c r="S193" s="206">
        <f t="shared" si="86"/>
        <v>4.0346653827636011E-2</v>
      </c>
      <c r="V193" s="45"/>
      <c r="W193" s="45"/>
    </row>
    <row r="194" spans="1:23" ht="12.9" customHeight="1">
      <c r="A194" s="204" t="s">
        <v>187</v>
      </c>
      <c r="B194" s="149">
        <f>'CODE OCTUBRE-2016 '!C145</f>
        <v>15</v>
      </c>
      <c r="C194" s="23">
        <f>'[2]CODE '!C145</f>
        <v>12</v>
      </c>
      <c r="D194" s="181">
        <f t="shared" si="63"/>
        <v>3</v>
      </c>
      <c r="E194" s="151">
        <f t="shared" si="64"/>
        <v>0.25</v>
      </c>
      <c r="F194" s="205">
        <f t="shared" si="84"/>
        <v>1.2305168170631665E-2</v>
      </c>
      <c r="G194" s="206">
        <f t="shared" si="84"/>
        <v>7.619047619047619E-3</v>
      </c>
      <c r="H194" s="99">
        <f>'[3]SEPTEMBER-16'!H194+B194</f>
        <v>68</v>
      </c>
      <c r="I194" s="100">
        <f>'[3]SEPTEMBER-16'!I194+C194</f>
        <v>33</v>
      </c>
      <c r="J194" s="154">
        <f t="shared" si="65"/>
        <v>35</v>
      </c>
      <c r="K194" s="151">
        <f t="shared" si="66"/>
        <v>1.0606060606060606</v>
      </c>
      <c r="L194" s="205">
        <f t="shared" si="85"/>
        <v>1.3422818791946308E-2</v>
      </c>
      <c r="M194" s="206">
        <f t="shared" si="85"/>
        <v>5.4753608760577405E-3</v>
      </c>
      <c r="N194" s="99">
        <f>'[3]SEPTEMBER-16'!N194+B194</f>
        <v>84</v>
      </c>
      <c r="O194" s="100">
        <f>'[3]SEPTEMBER-16'!O194+C194</f>
        <v>47</v>
      </c>
      <c r="P194" s="154">
        <f t="shared" si="70"/>
        <v>37</v>
      </c>
      <c r="Q194" s="151">
        <f t="shared" si="67"/>
        <v>0.78723404255319152</v>
      </c>
      <c r="R194" s="205">
        <f t="shared" si="86"/>
        <v>9.4904530561518465E-3</v>
      </c>
      <c r="S194" s="206">
        <f t="shared" si="86"/>
        <v>4.525758305247954E-3</v>
      </c>
      <c r="V194" s="45"/>
      <c r="W194" s="45"/>
    </row>
    <row r="195" spans="1:23" ht="12.9" customHeight="1">
      <c r="A195" s="204" t="s">
        <v>188</v>
      </c>
      <c r="B195" s="149">
        <f>'CODE OCTUBRE-2016 '!C146</f>
        <v>28</v>
      </c>
      <c r="C195" s="23">
        <f>'[2]CODE '!C146</f>
        <v>57</v>
      </c>
      <c r="D195" s="181">
        <f t="shared" si="63"/>
        <v>-29</v>
      </c>
      <c r="E195" s="151">
        <f t="shared" si="64"/>
        <v>-0.50877192982456143</v>
      </c>
      <c r="F195" s="205">
        <f t="shared" si="84"/>
        <v>2.2969647251845776E-2</v>
      </c>
      <c r="G195" s="206">
        <f t="shared" si="84"/>
        <v>3.619047619047619E-2</v>
      </c>
      <c r="H195" s="99">
        <f>'[3]SEPTEMBER-16'!H195+B195</f>
        <v>184</v>
      </c>
      <c r="I195" s="100">
        <f>'[3]SEPTEMBER-16'!I195+C195</f>
        <v>172</v>
      </c>
      <c r="J195" s="154">
        <f t="shared" si="65"/>
        <v>12</v>
      </c>
      <c r="K195" s="151">
        <f t="shared" si="66"/>
        <v>6.9767441860465115E-2</v>
      </c>
      <c r="L195" s="205">
        <f t="shared" si="85"/>
        <v>3.6320568495854716E-2</v>
      </c>
      <c r="M195" s="206">
        <f t="shared" si="85"/>
        <v>2.8538244566119132E-2</v>
      </c>
      <c r="N195" s="99">
        <f>'[3]SEPTEMBER-16'!N195+B195</f>
        <v>386</v>
      </c>
      <c r="O195" s="100">
        <f>'[3]SEPTEMBER-16'!O195+C195</f>
        <v>383</v>
      </c>
      <c r="P195" s="154">
        <f t="shared" si="70"/>
        <v>3</v>
      </c>
      <c r="Q195" s="93">
        <f t="shared" si="67"/>
        <v>7.832898172323759E-3</v>
      </c>
      <c r="R195" s="205">
        <f t="shared" si="86"/>
        <v>4.3610891424697776E-2</v>
      </c>
      <c r="S195" s="206">
        <f t="shared" si="86"/>
        <v>3.6880115551275877E-2</v>
      </c>
      <c r="U195" s="20"/>
      <c r="V195" s="105"/>
      <c r="W195" s="105"/>
    </row>
    <row r="196" spans="1:23" ht="12.9" customHeight="1">
      <c r="A196" s="204" t="s">
        <v>189</v>
      </c>
      <c r="B196" s="149">
        <f>'CODE OCTUBRE-2016 '!C147</f>
        <v>25</v>
      </c>
      <c r="C196" s="23">
        <f>'[2]CODE '!C147</f>
        <v>23</v>
      </c>
      <c r="D196" s="181">
        <f t="shared" si="63"/>
        <v>2</v>
      </c>
      <c r="E196" s="151">
        <f t="shared" si="64"/>
        <v>8.6956521739130432E-2</v>
      </c>
      <c r="F196" s="205">
        <f t="shared" si="84"/>
        <v>2.0508613617719443E-2</v>
      </c>
      <c r="G196" s="206">
        <f t="shared" si="84"/>
        <v>1.4603174603174604E-2</v>
      </c>
      <c r="H196" s="99">
        <f>'[3]SEPTEMBER-16'!H196+B196</f>
        <v>108</v>
      </c>
      <c r="I196" s="100">
        <f>'[3]SEPTEMBER-16'!I196+C196</f>
        <v>50</v>
      </c>
      <c r="J196" s="154">
        <f t="shared" si="65"/>
        <v>58</v>
      </c>
      <c r="K196" s="151">
        <f t="shared" si="66"/>
        <v>1.1599999999999999</v>
      </c>
      <c r="L196" s="205">
        <f t="shared" si="85"/>
        <v>2.1318594551914725E-2</v>
      </c>
      <c r="M196" s="206">
        <f t="shared" si="85"/>
        <v>8.2960013273602126E-3</v>
      </c>
      <c r="N196" s="99">
        <f>'[3]SEPTEMBER-16'!N196+B196</f>
        <v>130</v>
      </c>
      <c r="O196" s="100">
        <f>'[3]SEPTEMBER-16'!O196+C196</f>
        <v>101</v>
      </c>
      <c r="P196" s="154">
        <f t="shared" si="70"/>
        <v>29</v>
      </c>
      <c r="Q196" s="151">
        <f t="shared" si="67"/>
        <v>0.28712871287128711</v>
      </c>
      <c r="R196" s="205">
        <f t="shared" si="86"/>
        <v>1.4687605920235002E-2</v>
      </c>
      <c r="S196" s="206">
        <f t="shared" si="86"/>
        <v>9.7255657197881564E-3</v>
      </c>
      <c r="V196" s="45"/>
      <c r="W196" s="45"/>
    </row>
    <row r="197" spans="1:23" ht="12.9" customHeight="1">
      <c r="A197" s="204" t="s">
        <v>132</v>
      </c>
      <c r="B197" s="149">
        <f>'CODE OCTUBRE-2016 '!C148</f>
        <v>29</v>
      </c>
      <c r="C197" s="23">
        <f>'[2]CODE '!C148</f>
        <v>44</v>
      </c>
      <c r="D197" s="181">
        <f t="shared" si="63"/>
        <v>-15</v>
      </c>
      <c r="E197" s="151">
        <f t="shared" si="64"/>
        <v>-0.34090909090909088</v>
      </c>
      <c r="F197" s="205">
        <f t="shared" si="84"/>
        <v>2.3789991796554551E-2</v>
      </c>
      <c r="G197" s="206">
        <f t="shared" si="84"/>
        <v>2.7936507936507936E-2</v>
      </c>
      <c r="H197" s="99">
        <f>'[3]SEPTEMBER-16'!H197+B197</f>
        <v>133</v>
      </c>
      <c r="I197" s="100">
        <f>'[3]SEPTEMBER-16'!I197+C197</f>
        <v>134</v>
      </c>
      <c r="J197" s="154">
        <f t="shared" si="65"/>
        <v>-1</v>
      </c>
      <c r="K197" s="151">
        <f t="shared" si="66"/>
        <v>-7.462686567164179E-3</v>
      </c>
      <c r="L197" s="205">
        <f t="shared" si="85"/>
        <v>2.6253454401894985E-2</v>
      </c>
      <c r="M197" s="206">
        <f t="shared" si="85"/>
        <v>2.2233283557325369E-2</v>
      </c>
      <c r="N197" s="99">
        <f>'[3]SEPTEMBER-16'!N197+B197</f>
        <v>249</v>
      </c>
      <c r="O197" s="100">
        <f>'[3]SEPTEMBER-16'!O197+C197</f>
        <v>340</v>
      </c>
      <c r="P197" s="154">
        <f t="shared" si="70"/>
        <v>-91</v>
      </c>
      <c r="Q197" s="93">
        <f t="shared" si="67"/>
        <v>-0.2676470588235294</v>
      </c>
      <c r="R197" s="205">
        <f t="shared" si="86"/>
        <v>2.8132414416450119E-2</v>
      </c>
      <c r="S197" s="206">
        <f t="shared" si="86"/>
        <v>3.2739528165623498E-2</v>
      </c>
      <c r="V197" s="45"/>
      <c r="W197" s="45"/>
    </row>
    <row r="198" spans="1:23" ht="12.9" customHeight="1">
      <c r="A198" s="150"/>
      <c r="B198" s="149"/>
      <c r="C198" s="207"/>
      <c r="D198" s="181"/>
      <c r="E198" s="151"/>
      <c r="F198" s="152"/>
      <c r="G198" s="153"/>
      <c r="H198" s="208"/>
      <c r="I198" s="209"/>
      <c r="J198" s="154"/>
      <c r="K198" s="151"/>
      <c r="L198" s="152"/>
      <c r="M198" s="153"/>
      <c r="N198" s="210"/>
      <c r="O198" s="211"/>
      <c r="P198" s="154"/>
      <c r="Q198" s="151"/>
      <c r="R198" s="152"/>
      <c r="S198" s="153"/>
      <c r="V198" s="45"/>
      <c r="W198" s="45"/>
    </row>
    <row r="199" spans="1:23" s="20" customFormat="1" ht="12.75" customHeight="1">
      <c r="A199" s="138" t="s">
        <v>190</v>
      </c>
      <c r="B199" s="139">
        <f>SUM(B200:B207)</f>
        <v>329</v>
      </c>
      <c r="C199" s="140">
        <f>SUM(C200:C207)</f>
        <v>394</v>
      </c>
      <c r="D199" s="141">
        <f t="shared" ref="D199:D207" si="87">B199-C199</f>
        <v>-65</v>
      </c>
      <c r="E199" s="142">
        <f t="shared" ref="E199:E207" si="88">IF(C199=0,"-",(B199-C199)/C199)</f>
        <v>-0.1649746192893401</v>
      </c>
      <c r="F199" s="143">
        <f>B199/B$71</f>
        <v>3.3991114784585184E-2</v>
      </c>
      <c r="G199" s="144">
        <f>C199/C$71</f>
        <v>3.4842589317297487E-2</v>
      </c>
      <c r="H199" s="145">
        <f>SUM(H200:H207)</f>
        <v>1244</v>
      </c>
      <c r="I199" s="146">
        <f>SUM(I200:I207)</f>
        <v>1533</v>
      </c>
      <c r="J199" s="147">
        <f t="shared" ref="J199:J207" si="89">H199-I199</f>
        <v>-289</v>
      </c>
      <c r="K199" s="142">
        <f t="shared" ref="K199:K207" si="90">IF(I199=0,"-",(H199-I199)/I199)</f>
        <v>-0.18851924331376385</v>
      </c>
      <c r="L199" s="143">
        <f>H199/H$71</f>
        <v>3.3175987412326316E-2</v>
      </c>
      <c r="M199" s="144">
        <f>I199/I$71</f>
        <v>3.8697463082165845E-2</v>
      </c>
      <c r="N199" s="163">
        <f>SUM(N200:N207)</f>
        <v>3729</v>
      </c>
      <c r="O199" s="148">
        <f>SUM(O200:O207)</f>
        <v>3683</v>
      </c>
      <c r="P199" s="147">
        <f t="shared" ref="P199:P207" si="91">N199-O199</f>
        <v>46</v>
      </c>
      <c r="Q199" s="142">
        <f t="shared" ref="Q199:Q207" si="92">IF(O199=0,"-",(N199-O199)/O199)</f>
        <v>1.2489818083084442E-2</v>
      </c>
      <c r="R199" s="143">
        <f>N199/N$71</f>
        <v>3.8834850346795527E-2</v>
      </c>
      <c r="S199" s="144">
        <f>O199/O$71</f>
        <v>3.7099341217237139E-2</v>
      </c>
      <c r="T199" s="193"/>
      <c r="U199" s="7"/>
      <c r="V199" s="45"/>
      <c r="W199" s="45"/>
    </row>
    <row r="200" spans="1:23" ht="12.9" customHeight="1">
      <c r="A200" s="46" t="s">
        <v>191</v>
      </c>
      <c r="B200" s="47">
        <f>'CODE OCTUBRE-2016 '!C203</f>
        <v>85</v>
      </c>
      <c r="C200" s="23">
        <f>'[2]CODE '!C203</f>
        <v>141</v>
      </c>
      <c r="D200" s="92">
        <f t="shared" si="87"/>
        <v>-56</v>
      </c>
      <c r="E200" s="93">
        <f t="shared" si="88"/>
        <v>-0.3971631205673759</v>
      </c>
      <c r="F200" s="94">
        <f t="shared" ref="F200:G207" si="93">B200/B$199</f>
        <v>0.25835866261398177</v>
      </c>
      <c r="G200" s="95">
        <f t="shared" si="93"/>
        <v>0.35786802030456855</v>
      </c>
      <c r="H200" s="99">
        <f>'[3]SEPTEMBER-16'!H200+B200</f>
        <v>242</v>
      </c>
      <c r="I200" s="100">
        <f>'[3]SEPTEMBER-16'!I200+C200</f>
        <v>344</v>
      </c>
      <c r="J200" s="98">
        <f t="shared" si="89"/>
        <v>-102</v>
      </c>
      <c r="K200" s="93">
        <f t="shared" si="90"/>
        <v>-0.29651162790697677</v>
      </c>
      <c r="L200" s="94">
        <f t="shared" ref="L200:M207" si="94">H200/H$199</f>
        <v>0.19453376205787781</v>
      </c>
      <c r="M200" s="95">
        <f t="shared" si="94"/>
        <v>0.22439660795825178</v>
      </c>
      <c r="N200" s="99">
        <f>'[3]SEPTEMBER-16'!N200+B200</f>
        <v>1036</v>
      </c>
      <c r="O200" s="100">
        <f>'[3]SEPTEMBER-16'!O200+C200</f>
        <v>951</v>
      </c>
      <c r="P200" s="98">
        <f t="shared" si="91"/>
        <v>85</v>
      </c>
      <c r="Q200" s="93">
        <f t="shared" si="92"/>
        <v>8.9379600420609884E-2</v>
      </c>
      <c r="R200" s="94">
        <f t="shared" ref="R200:S207" si="95">N200/N$199</f>
        <v>0.27782247251273801</v>
      </c>
      <c r="S200" s="95">
        <f t="shared" si="95"/>
        <v>0.25821341297855011</v>
      </c>
      <c r="V200" s="45"/>
      <c r="W200" s="45"/>
    </row>
    <row r="201" spans="1:23" ht="12.9" customHeight="1">
      <c r="A201" s="46" t="s">
        <v>192</v>
      </c>
      <c r="B201" s="47">
        <f>'CODE OCTUBRE-2016 '!C204</f>
        <v>0</v>
      </c>
      <c r="C201" s="23">
        <f>'[2]CODE '!C204</f>
        <v>11</v>
      </c>
      <c r="D201" s="92">
        <f t="shared" si="87"/>
        <v>-11</v>
      </c>
      <c r="E201" s="93">
        <f t="shared" si="88"/>
        <v>-1</v>
      </c>
      <c r="F201" s="94">
        <f t="shared" si="93"/>
        <v>0</v>
      </c>
      <c r="G201" s="95">
        <f t="shared" si="93"/>
        <v>2.7918781725888325E-2</v>
      </c>
      <c r="H201" s="99">
        <f>'[3]SEPTEMBER-16'!H201+B201</f>
        <v>20</v>
      </c>
      <c r="I201" s="100">
        <f>'[3]SEPTEMBER-16'!I201+C201</f>
        <v>29</v>
      </c>
      <c r="J201" s="98">
        <f t="shared" si="89"/>
        <v>-9</v>
      </c>
      <c r="K201" s="93">
        <f t="shared" si="90"/>
        <v>-0.31034482758620691</v>
      </c>
      <c r="L201" s="94">
        <f t="shared" si="94"/>
        <v>1.607717041800643E-2</v>
      </c>
      <c r="M201" s="95">
        <f t="shared" si="94"/>
        <v>1.8917155903457272E-2</v>
      </c>
      <c r="N201" s="99">
        <f>'[3]SEPTEMBER-16'!N201+B201</f>
        <v>98</v>
      </c>
      <c r="O201" s="100">
        <f>'[3]SEPTEMBER-16'!O201+C201</f>
        <v>186</v>
      </c>
      <c r="P201" s="98">
        <f t="shared" si="91"/>
        <v>-88</v>
      </c>
      <c r="Q201" s="93">
        <f t="shared" si="92"/>
        <v>-0.4731182795698925</v>
      </c>
      <c r="R201" s="94">
        <f t="shared" si="95"/>
        <v>2.6280504156610353E-2</v>
      </c>
      <c r="S201" s="95">
        <f t="shared" si="95"/>
        <v>5.0502307901167526E-2</v>
      </c>
      <c r="V201" s="45"/>
      <c r="W201" s="45"/>
    </row>
    <row r="202" spans="1:23" ht="12.9" customHeight="1">
      <c r="A202" s="46" t="s">
        <v>193</v>
      </c>
      <c r="B202" s="47">
        <f>'CODE OCTUBRE-2016 '!C205</f>
        <v>64</v>
      </c>
      <c r="C202" s="23">
        <f>'[2]CODE '!C205</f>
        <v>75</v>
      </c>
      <c r="D202" s="92">
        <f>B202-C202</f>
        <v>-11</v>
      </c>
      <c r="E202" s="93">
        <f t="shared" si="88"/>
        <v>-0.14666666666666667</v>
      </c>
      <c r="F202" s="94">
        <f t="shared" si="93"/>
        <v>0.19452887537993921</v>
      </c>
      <c r="G202" s="95">
        <f t="shared" si="93"/>
        <v>0.19035532994923857</v>
      </c>
      <c r="H202" s="99">
        <f>'[3]SEPTEMBER-16'!H202+B202</f>
        <v>339</v>
      </c>
      <c r="I202" s="100">
        <f>'[3]SEPTEMBER-16'!I202+C202</f>
        <v>409</v>
      </c>
      <c r="J202" s="98">
        <f>H202-I202</f>
        <v>-70</v>
      </c>
      <c r="K202" s="93">
        <f>IF(I202=0,"-",(H202-I202)/I202)</f>
        <v>-0.17114914425427874</v>
      </c>
      <c r="L202" s="94">
        <f>H202/H$199</f>
        <v>0.272508038585209</v>
      </c>
      <c r="M202" s="95">
        <f>I202/I$199</f>
        <v>0.26679712981082843</v>
      </c>
      <c r="N202" s="99">
        <f>'[3]SEPTEMBER-16'!N202+B202</f>
        <v>930</v>
      </c>
      <c r="O202" s="100">
        <f>'[3]SEPTEMBER-16'!O202+C202</f>
        <v>727</v>
      </c>
      <c r="P202" s="98">
        <f>N202-O202</f>
        <v>203</v>
      </c>
      <c r="Q202" s="93">
        <f>IF(O202=0,"-",(N202-O202)/O202)</f>
        <v>0.27922971114167811</v>
      </c>
      <c r="R202" s="94">
        <f>N202/N$199</f>
        <v>0.24939662107803701</v>
      </c>
      <c r="S202" s="95">
        <f>O202/O$199</f>
        <v>0.19739342926961717</v>
      </c>
      <c r="V202" s="45"/>
      <c r="W202" s="45"/>
    </row>
    <row r="203" spans="1:23" ht="12.9" customHeight="1">
      <c r="A203" s="46" t="s">
        <v>194</v>
      </c>
      <c r="B203" s="47">
        <f>'CODE OCTUBRE-2016 '!C206</f>
        <v>79</v>
      </c>
      <c r="C203" s="23">
        <f>'[2]CODE '!C206</f>
        <v>75</v>
      </c>
      <c r="D203" s="92">
        <f t="shared" si="87"/>
        <v>4</v>
      </c>
      <c r="E203" s="93">
        <f t="shared" si="88"/>
        <v>5.3333333333333337E-2</v>
      </c>
      <c r="F203" s="94">
        <f t="shared" si="93"/>
        <v>0.24012158054711247</v>
      </c>
      <c r="G203" s="95">
        <f t="shared" si="93"/>
        <v>0.19035532994923857</v>
      </c>
      <c r="H203" s="99">
        <f>'[3]SEPTEMBER-16'!H203+B203</f>
        <v>237</v>
      </c>
      <c r="I203" s="100">
        <f>'[3]SEPTEMBER-16'!I203+C203</f>
        <v>194</v>
      </c>
      <c r="J203" s="98">
        <f t="shared" si="89"/>
        <v>43</v>
      </c>
      <c r="K203" s="93">
        <f t="shared" si="90"/>
        <v>0.22164948453608246</v>
      </c>
      <c r="L203" s="94">
        <f t="shared" si="94"/>
        <v>0.19051446945337622</v>
      </c>
      <c r="M203" s="95">
        <f t="shared" si="94"/>
        <v>0.12654924983692106</v>
      </c>
      <c r="N203" s="99">
        <f>'[3]SEPTEMBER-16'!N203+B203</f>
        <v>568</v>
      </c>
      <c r="O203" s="100">
        <f>'[3]SEPTEMBER-16'!O203+C203</f>
        <v>559</v>
      </c>
      <c r="P203" s="98">
        <f t="shared" si="91"/>
        <v>9</v>
      </c>
      <c r="Q203" s="93">
        <f t="shared" si="92"/>
        <v>1.6100178890876567E-2</v>
      </c>
      <c r="R203" s="94">
        <f t="shared" si="95"/>
        <v>0.15231965674443551</v>
      </c>
      <c r="S203" s="95">
        <f t="shared" si="95"/>
        <v>0.15177844148791747</v>
      </c>
      <c r="V203" s="45"/>
      <c r="W203" s="45"/>
    </row>
    <row r="204" spans="1:23" ht="12.9" customHeight="1">
      <c r="A204" s="46" t="s">
        <v>195</v>
      </c>
      <c r="B204" s="47">
        <f>'CODE OCTUBRE-2016 '!C207</f>
        <v>36</v>
      </c>
      <c r="C204" s="23">
        <f>'[2]CODE '!C207</f>
        <v>31</v>
      </c>
      <c r="D204" s="92">
        <f t="shared" si="87"/>
        <v>5</v>
      </c>
      <c r="E204" s="93">
        <f t="shared" si="88"/>
        <v>0.16129032258064516</v>
      </c>
      <c r="F204" s="94">
        <f t="shared" si="93"/>
        <v>0.10942249240121581</v>
      </c>
      <c r="G204" s="95">
        <f t="shared" si="93"/>
        <v>7.8680203045685279E-2</v>
      </c>
      <c r="H204" s="99">
        <f>'[3]SEPTEMBER-16'!H204+B204</f>
        <v>101</v>
      </c>
      <c r="I204" s="100">
        <f>'[3]SEPTEMBER-16'!I204+C204</f>
        <v>120</v>
      </c>
      <c r="J204" s="98">
        <f t="shared" si="89"/>
        <v>-19</v>
      </c>
      <c r="K204" s="93">
        <f t="shared" si="90"/>
        <v>-0.15833333333333333</v>
      </c>
      <c r="L204" s="94">
        <f t="shared" si="94"/>
        <v>8.118971061093247E-2</v>
      </c>
      <c r="M204" s="95">
        <f t="shared" si="94"/>
        <v>7.8277886497064575E-2</v>
      </c>
      <c r="N204" s="99">
        <f>'[3]SEPTEMBER-16'!N204+B204</f>
        <v>254</v>
      </c>
      <c r="O204" s="100">
        <f>'[3]SEPTEMBER-16'!O204+C204</f>
        <v>246</v>
      </c>
      <c r="P204" s="98">
        <f t="shared" si="91"/>
        <v>8</v>
      </c>
      <c r="Q204" s="93">
        <f t="shared" si="92"/>
        <v>3.2520325203252036E-2</v>
      </c>
      <c r="R204" s="94">
        <f t="shared" si="95"/>
        <v>6.8114776079377853E-2</v>
      </c>
      <c r="S204" s="95">
        <f t="shared" si="95"/>
        <v>6.6793374966060276E-2</v>
      </c>
      <c r="V204" s="45"/>
      <c r="W204" s="45"/>
    </row>
    <row r="205" spans="1:23" ht="12.9" customHeight="1">
      <c r="A205" s="46" t="s">
        <v>196</v>
      </c>
      <c r="B205" s="47">
        <f>'CODE OCTUBRE-2016 '!C208</f>
        <v>1</v>
      </c>
      <c r="C205" s="23">
        <f>'[2]CODE '!C208</f>
        <v>0</v>
      </c>
      <c r="D205" s="92">
        <f t="shared" si="87"/>
        <v>1</v>
      </c>
      <c r="E205" s="93" t="str">
        <f t="shared" si="88"/>
        <v>-</v>
      </c>
      <c r="F205" s="94">
        <f t="shared" si="93"/>
        <v>3.0395136778115501E-3</v>
      </c>
      <c r="G205" s="95">
        <f t="shared" si="93"/>
        <v>0</v>
      </c>
      <c r="H205" s="99">
        <f>'[3]SEPTEMBER-16'!H205+B205</f>
        <v>13</v>
      </c>
      <c r="I205" s="100">
        <f>'[3]SEPTEMBER-16'!I205+C205</f>
        <v>115</v>
      </c>
      <c r="J205" s="98">
        <f t="shared" si="89"/>
        <v>-102</v>
      </c>
      <c r="K205" s="93">
        <f t="shared" si="90"/>
        <v>-0.88695652173913042</v>
      </c>
      <c r="L205" s="94">
        <f t="shared" si="94"/>
        <v>1.045016077170418E-2</v>
      </c>
      <c r="M205" s="95">
        <f t="shared" si="94"/>
        <v>7.5016307893020218E-2</v>
      </c>
      <c r="N205" s="99">
        <f>'[3]SEPTEMBER-16'!N205+B205</f>
        <v>53</v>
      </c>
      <c r="O205" s="100">
        <f>'[3]SEPTEMBER-16'!O205+C205</f>
        <v>147</v>
      </c>
      <c r="P205" s="98">
        <f t="shared" si="91"/>
        <v>-94</v>
      </c>
      <c r="Q205" s="93">
        <f t="shared" si="92"/>
        <v>-0.63945578231292521</v>
      </c>
      <c r="R205" s="94">
        <f t="shared" si="95"/>
        <v>1.4212925717350496E-2</v>
      </c>
      <c r="S205" s="95">
        <f t="shared" si="95"/>
        <v>3.9913114308987238E-2</v>
      </c>
      <c r="U205" s="20"/>
      <c r="V205" s="105"/>
      <c r="W205" s="105"/>
    </row>
    <row r="206" spans="1:23" ht="12.9" customHeight="1">
      <c r="A206" s="46" t="s">
        <v>197</v>
      </c>
      <c r="B206" s="47">
        <f>'CODE OCTUBRE-2016 '!C209</f>
        <v>5</v>
      </c>
      <c r="C206" s="23">
        <f>'[2]CODE '!C209</f>
        <v>6</v>
      </c>
      <c r="D206" s="92">
        <f t="shared" si="87"/>
        <v>-1</v>
      </c>
      <c r="E206" s="93">
        <f t="shared" si="88"/>
        <v>-0.16666666666666666</v>
      </c>
      <c r="F206" s="94">
        <f t="shared" si="93"/>
        <v>1.5197568389057751E-2</v>
      </c>
      <c r="G206" s="95">
        <f t="shared" si="93"/>
        <v>1.5228426395939087E-2</v>
      </c>
      <c r="H206" s="99">
        <f>'[3]SEPTEMBER-16'!H206+B206</f>
        <v>26</v>
      </c>
      <c r="I206" s="100">
        <f>'[3]SEPTEMBER-16'!I206+C206</f>
        <v>24</v>
      </c>
      <c r="J206" s="98">
        <f t="shared" si="89"/>
        <v>2</v>
      </c>
      <c r="K206" s="93">
        <f t="shared" si="90"/>
        <v>8.3333333333333329E-2</v>
      </c>
      <c r="L206" s="94">
        <f t="shared" si="94"/>
        <v>2.0900321543408359E-2</v>
      </c>
      <c r="M206" s="95">
        <f t="shared" si="94"/>
        <v>1.5655577299412915E-2</v>
      </c>
      <c r="N206" s="99">
        <f>'[3]SEPTEMBER-16'!N206+B206</f>
        <v>80</v>
      </c>
      <c r="O206" s="100">
        <f>'[3]SEPTEMBER-16'!O206+C206</f>
        <v>42</v>
      </c>
      <c r="P206" s="98">
        <f t="shared" si="91"/>
        <v>38</v>
      </c>
      <c r="Q206" s="93">
        <f t="shared" si="92"/>
        <v>0.90476190476190477</v>
      </c>
      <c r="R206" s="94">
        <f t="shared" si="95"/>
        <v>2.145347278090641E-2</v>
      </c>
      <c r="S206" s="95">
        <f t="shared" si="95"/>
        <v>1.1403746945424925E-2</v>
      </c>
      <c r="V206" s="45"/>
      <c r="W206" s="45"/>
    </row>
    <row r="207" spans="1:23" ht="12.9" customHeight="1">
      <c r="A207" s="46" t="s">
        <v>198</v>
      </c>
      <c r="B207" s="47">
        <f>'CODE OCTUBRE-2016 '!C210</f>
        <v>59</v>
      </c>
      <c r="C207" s="23">
        <f>'[2]CODE '!C210</f>
        <v>55</v>
      </c>
      <c r="D207" s="92">
        <f t="shared" si="87"/>
        <v>4</v>
      </c>
      <c r="E207" s="93">
        <f t="shared" si="88"/>
        <v>7.2727272727272724E-2</v>
      </c>
      <c r="F207" s="94">
        <f t="shared" si="93"/>
        <v>0.17933130699088146</v>
      </c>
      <c r="G207" s="95">
        <f t="shared" si="93"/>
        <v>0.13959390862944163</v>
      </c>
      <c r="H207" s="99">
        <f>'[3]SEPTEMBER-16'!H207+B207</f>
        <v>266</v>
      </c>
      <c r="I207" s="100">
        <f>'[3]SEPTEMBER-16'!I207+C207</f>
        <v>298</v>
      </c>
      <c r="J207" s="98">
        <f t="shared" si="89"/>
        <v>-32</v>
      </c>
      <c r="K207" s="93">
        <f t="shared" si="90"/>
        <v>-0.10738255033557047</v>
      </c>
      <c r="L207" s="94">
        <f t="shared" si="94"/>
        <v>0.21382636655948553</v>
      </c>
      <c r="M207" s="95">
        <f t="shared" si="94"/>
        <v>0.19439008480104369</v>
      </c>
      <c r="N207" s="99">
        <f>'[3]SEPTEMBER-16'!N207+B207</f>
        <v>710</v>
      </c>
      <c r="O207" s="100">
        <f>'[3]SEPTEMBER-16'!O207+C207</f>
        <v>825</v>
      </c>
      <c r="P207" s="98">
        <f t="shared" si="91"/>
        <v>-115</v>
      </c>
      <c r="Q207" s="93">
        <f t="shared" si="92"/>
        <v>-0.1393939393939394</v>
      </c>
      <c r="R207" s="94">
        <f t="shared" si="95"/>
        <v>0.19039957093054438</v>
      </c>
      <c r="S207" s="95">
        <f t="shared" si="95"/>
        <v>0.22400217214227533</v>
      </c>
      <c r="V207" s="45"/>
      <c r="W207" s="45"/>
    </row>
    <row r="208" spans="1:23" ht="12.9" customHeight="1">
      <c r="A208" s="113"/>
      <c r="B208" s="69"/>
      <c r="C208" s="70"/>
      <c r="D208" s="174"/>
      <c r="E208" s="175"/>
      <c r="F208" s="73"/>
      <c r="G208" s="74"/>
      <c r="H208" s="159"/>
      <c r="I208" s="160"/>
      <c r="J208" s="176"/>
      <c r="K208" s="175"/>
      <c r="L208" s="73"/>
      <c r="M208" s="74"/>
      <c r="N208" s="78"/>
      <c r="O208" s="79"/>
      <c r="P208" s="176"/>
      <c r="Q208" s="175"/>
      <c r="R208" s="73"/>
      <c r="S208" s="74"/>
      <c r="V208" s="45"/>
      <c r="W208" s="45"/>
    </row>
    <row r="209" spans="1:23" s="20" customFormat="1" ht="12.75" customHeight="1">
      <c r="A209" s="138" t="s">
        <v>199</v>
      </c>
      <c r="B209" s="139">
        <f>SUM(B210:B217)</f>
        <v>348</v>
      </c>
      <c r="C209" s="140">
        <f>SUM(C210:C217)</f>
        <v>386</v>
      </c>
      <c r="D209" s="141">
        <f t="shared" ref="D209:D217" si="96">B209-C209</f>
        <v>-38</v>
      </c>
      <c r="E209" s="142">
        <f t="shared" ref="E209:E217" si="97">IF(C209=0,"-",(B209-C209)/C209)</f>
        <v>-9.8445595854922283E-2</v>
      </c>
      <c r="F209" s="143">
        <f>B209/B$71</f>
        <v>3.5954127492509556E-2</v>
      </c>
      <c r="G209" s="144">
        <f>C209/C$71</f>
        <v>3.4135125574814289E-2</v>
      </c>
      <c r="H209" s="145">
        <f>SUM(H210:H217)</f>
        <v>1041</v>
      </c>
      <c r="I209" s="146">
        <f>SUM(I210:I217)</f>
        <v>1542</v>
      </c>
      <c r="J209" s="147">
        <f t="shared" ref="J209:J217" si="98">H209-I209</f>
        <v>-501</v>
      </c>
      <c r="K209" s="142">
        <f t="shared" ref="K209:K217" si="99">IF(I209=0,"-",(H209-I209)/I209)</f>
        <v>-0.32490272373540857</v>
      </c>
      <c r="L209" s="143">
        <f>H209/H$71</f>
        <v>2.7762220977678213E-2</v>
      </c>
      <c r="M209" s="144">
        <f>I209/I$71</f>
        <v>3.8924649753881109E-2</v>
      </c>
      <c r="N209" s="163">
        <f>SUM(N210:N217)</f>
        <v>3011</v>
      </c>
      <c r="O209" s="148">
        <f>SUM(O210:O217)</f>
        <v>4086</v>
      </c>
      <c r="P209" s="147">
        <f t="shared" ref="P209:P217" si="100">N209-O209</f>
        <v>-1075</v>
      </c>
      <c r="Q209" s="142">
        <f t="shared" ref="Q209:Q217" si="101">IF(O209=0,"-",(N209-O209)/O209)</f>
        <v>-0.26309348996573667</v>
      </c>
      <c r="R209" s="143">
        <f>N209/N$71</f>
        <v>3.1357397263127203E-2</v>
      </c>
      <c r="S209" s="144">
        <f>O209/O$71</f>
        <v>4.1158812982251144E-2</v>
      </c>
      <c r="U209" s="7"/>
      <c r="V209" s="45"/>
      <c r="W209" s="45"/>
    </row>
    <row r="210" spans="1:23" ht="12.9" customHeight="1">
      <c r="A210" s="46" t="s">
        <v>200</v>
      </c>
      <c r="B210" s="47">
        <f>'CODE OCTUBRE-2016 '!C213</f>
        <v>56</v>
      </c>
      <c r="C210" s="23">
        <f>'[2]CODE '!C213</f>
        <v>56</v>
      </c>
      <c r="D210" s="92">
        <f>B210-C210</f>
        <v>0</v>
      </c>
      <c r="E210" s="93">
        <f t="shared" si="97"/>
        <v>0</v>
      </c>
      <c r="F210" s="94">
        <f t="shared" ref="F210:G217" si="102">B210/B$209</f>
        <v>0.16091954022988506</v>
      </c>
      <c r="G210" s="95">
        <f t="shared" si="102"/>
        <v>0.14507772020725387</v>
      </c>
      <c r="H210" s="99">
        <f>'[3]SEPTEMBER-16'!H210+B210</f>
        <v>192</v>
      </c>
      <c r="I210" s="100">
        <f>'[3]SEPTEMBER-16'!I210+C210</f>
        <v>206</v>
      </c>
      <c r="J210" s="98">
        <f t="shared" si="98"/>
        <v>-14</v>
      </c>
      <c r="K210" s="93">
        <f t="shared" si="99"/>
        <v>-6.7961165048543687E-2</v>
      </c>
      <c r="L210" s="94">
        <f t="shared" ref="L210:M217" si="103">H210/H$209</f>
        <v>0.18443804034582131</v>
      </c>
      <c r="M210" s="212">
        <f t="shared" si="103"/>
        <v>0.13359273670557717</v>
      </c>
      <c r="N210" s="99">
        <f>'[3]SEPTEMBER-16'!N210+B210</f>
        <v>460</v>
      </c>
      <c r="O210" s="100">
        <f>'[3]SEPTEMBER-16'!O210+C210</f>
        <v>597</v>
      </c>
      <c r="P210" s="98">
        <f t="shared" si="100"/>
        <v>-137</v>
      </c>
      <c r="Q210" s="93">
        <f t="shared" si="101"/>
        <v>-0.22948073701842547</v>
      </c>
      <c r="R210" s="94">
        <f t="shared" ref="R210:S217" si="104">N210/N$209</f>
        <v>0.15277316506144137</v>
      </c>
      <c r="S210" s="95">
        <f t="shared" si="104"/>
        <v>0.1461086637298091</v>
      </c>
      <c r="V210" s="45"/>
      <c r="W210" s="45"/>
    </row>
    <row r="211" spans="1:23" ht="12.9" customHeight="1">
      <c r="A211" s="46" t="s">
        <v>201</v>
      </c>
      <c r="B211" s="47">
        <f>'CODE OCTUBRE-2016 '!C214</f>
        <v>111</v>
      </c>
      <c r="C211" s="23">
        <f>'[2]CODE '!C214</f>
        <v>117</v>
      </c>
      <c r="D211" s="92">
        <f t="shared" si="96"/>
        <v>-6</v>
      </c>
      <c r="E211" s="93">
        <f t="shared" si="97"/>
        <v>-5.128205128205128E-2</v>
      </c>
      <c r="F211" s="94">
        <f t="shared" si="102"/>
        <v>0.31896551724137934</v>
      </c>
      <c r="G211" s="95">
        <f t="shared" si="102"/>
        <v>0.30310880829015546</v>
      </c>
      <c r="H211" s="99">
        <f>'[3]SEPTEMBER-16'!H211+B211</f>
        <v>326</v>
      </c>
      <c r="I211" s="100">
        <f>'[3]SEPTEMBER-16'!I211+C211</f>
        <v>466</v>
      </c>
      <c r="J211" s="98">
        <f t="shared" si="98"/>
        <v>-140</v>
      </c>
      <c r="K211" s="93">
        <f t="shared" si="99"/>
        <v>-0.30042918454935624</v>
      </c>
      <c r="L211" s="94">
        <f t="shared" si="103"/>
        <v>0.31316042267050914</v>
      </c>
      <c r="M211" s="212">
        <f t="shared" si="103"/>
        <v>0.30220492866407261</v>
      </c>
      <c r="N211" s="99">
        <f>'[3]SEPTEMBER-16'!N211+B211</f>
        <v>1024</v>
      </c>
      <c r="O211" s="100">
        <f>'[3]SEPTEMBER-16'!O211+C211</f>
        <v>1328</v>
      </c>
      <c r="P211" s="98">
        <f t="shared" si="100"/>
        <v>-304</v>
      </c>
      <c r="Q211" s="93">
        <f t="shared" si="101"/>
        <v>-0.2289156626506024</v>
      </c>
      <c r="R211" s="94">
        <f t="shared" si="104"/>
        <v>0.34008635004981735</v>
      </c>
      <c r="S211" s="95">
        <f t="shared" si="104"/>
        <v>0.32501223690651004</v>
      </c>
      <c r="V211" s="45"/>
      <c r="W211" s="45"/>
    </row>
    <row r="212" spans="1:23" ht="12.9" customHeight="1">
      <c r="A212" s="46" t="s">
        <v>202</v>
      </c>
      <c r="B212" s="47">
        <f>'CODE OCTUBRE-2016 '!C215</f>
        <v>3</v>
      </c>
      <c r="C212" s="23">
        <f>'[2]CODE '!C215</f>
        <v>3</v>
      </c>
      <c r="D212" s="92">
        <f t="shared" si="96"/>
        <v>0</v>
      </c>
      <c r="E212" s="93">
        <f t="shared" si="97"/>
        <v>0</v>
      </c>
      <c r="F212" s="94">
        <f t="shared" si="102"/>
        <v>8.6206896551724137E-3</v>
      </c>
      <c r="G212" s="95">
        <f t="shared" si="102"/>
        <v>7.7720207253886009E-3</v>
      </c>
      <c r="H212" s="99">
        <f>'[3]SEPTEMBER-16'!H212+B212</f>
        <v>14</v>
      </c>
      <c r="I212" s="100">
        <f>'[3]SEPTEMBER-16'!I212+C212</f>
        <v>14</v>
      </c>
      <c r="J212" s="98">
        <f t="shared" si="98"/>
        <v>0</v>
      </c>
      <c r="K212" s="93">
        <f t="shared" si="99"/>
        <v>0</v>
      </c>
      <c r="L212" s="94">
        <f t="shared" si="103"/>
        <v>1.3448607108549471E-2</v>
      </c>
      <c r="M212" s="212">
        <f t="shared" si="103"/>
        <v>9.0791180285343717E-3</v>
      </c>
      <c r="N212" s="99">
        <f>'[3]SEPTEMBER-16'!N212+B212</f>
        <v>40</v>
      </c>
      <c r="O212" s="100">
        <f>'[3]SEPTEMBER-16'!O212+C212</f>
        <v>15</v>
      </c>
      <c r="P212" s="98">
        <f t="shared" si="100"/>
        <v>25</v>
      </c>
      <c r="Q212" s="93">
        <f t="shared" si="101"/>
        <v>1.6666666666666667</v>
      </c>
      <c r="R212" s="94">
        <f t="shared" si="104"/>
        <v>1.328462304882099E-2</v>
      </c>
      <c r="S212" s="95">
        <f t="shared" si="104"/>
        <v>3.6710719530102789E-3</v>
      </c>
      <c r="V212" s="45"/>
      <c r="W212" s="45"/>
    </row>
    <row r="213" spans="1:23" ht="12.9" customHeight="1">
      <c r="A213" s="46" t="s">
        <v>203</v>
      </c>
      <c r="B213" s="47">
        <f>'CODE OCTUBRE-2016 '!C216</f>
        <v>0</v>
      </c>
      <c r="C213" s="23">
        <f>'[2]CODE '!C216</f>
        <v>0</v>
      </c>
      <c r="D213" s="92">
        <f t="shared" si="96"/>
        <v>0</v>
      </c>
      <c r="E213" s="93" t="str">
        <f t="shared" si="97"/>
        <v>-</v>
      </c>
      <c r="F213" s="94">
        <f t="shared" si="102"/>
        <v>0</v>
      </c>
      <c r="G213" s="95">
        <f t="shared" si="102"/>
        <v>0</v>
      </c>
      <c r="H213" s="99">
        <f>'[3]SEPTEMBER-16'!H213+B213</f>
        <v>0</v>
      </c>
      <c r="I213" s="100">
        <f>'[3]SEPTEMBER-16'!I213+C213</f>
        <v>1</v>
      </c>
      <c r="J213" s="98">
        <f t="shared" si="98"/>
        <v>-1</v>
      </c>
      <c r="K213" s="93">
        <f t="shared" si="99"/>
        <v>-1</v>
      </c>
      <c r="L213" s="94">
        <f t="shared" si="103"/>
        <v>0</v>
      </c>
      <c r="M213" s="212">
        <f t="shared" si="103"/>
        <v>6.485084306095979E-4</v>
      </c>
      <c r="N213" s="99">
        <f>'[3]SEPTEMBER-16'!N213+B213</f>
        <v>0</v>
      </c>
      <c r="O213" s="100">
        <f>'[3]SEPTEMBER-16'!O213+C213</f>
        <v>1</v>
      </c>
      <c r="P213" s="98">
        <f t="shared" si="100"/>
        <v>-1</v>
      </c>
      <c r="Q213" s="93">
        <f t="shared" si="101"/>
        <v>-1</v>
      </c>
      <c r="R213" s="94">
        <f t="shared" si="104"/>
        <v>0</v>
      </c>
      <c r="S213" s="95">
        <f t="shared" si="104"/>
        <v>2.4473813020068529E-4</v>
      </c>
      <c r="V213" s="45"/>
      <c r="W213" s="45"/>
    </row>
    <row r="214" spans="1:23" ht="12.9" customHeight="1">
      <c r="A214" s="46" t="s">
        <v>204</v>
      </c>
      <c r="B214" s="47">
        <f>'CODE OCTUBRE-2016 '!C217</f>
        <v>91</v>
      </c>
      <c r="C214" s="23">
        <f>'[2]CODE '!C217</f>
        <v>76</v>
      </c>
      <c r="D214" s="92">
        <f t="shared" si="96"/>
        <v>15</v>
      </c>
      <c r="E214" s="93">
        <f t="shared" si="97"/>
        <v>0.19736842105263158</v>
      </c>
      <c r="F214" s="94">
        <f t="shared" si="102"/>
        <v>0.2614942528735632</v>
      </c>
      <c r="G214" s="95">
        <f t="shared" si="102"/>
        <v>0.19689119170984457</v>
      </c>
      <c r="H214" s="99">
        <f>'[3]SEPTEMBER-16'!H214+B214</f>
        <v>194</v>
      </c>
      <c r="I214" s="100">
        <f>'[3]SEPTEMBER-16'!I214+C214</f>
        <v>265</v>
      </c>
      <c r="J214" s="98">
        <f t="shared" si="98"/>
        <v>-71</v>
      </c>
      <c r="K214" s="93">
        <f t="shared" si="99"/>
        <v>-0.26792452830188679</v>
      </c>
      <c r="L214" s="94">
        <f t="shared" si="103"/>
        <v>0.18635926993275698</v>
      </c>
      <c r="M214" s="213">
        <f t="shared" si="103"/>
        <v>0.17185473411154345</v>
      </c>
      <c r="N214" s="99">
        <f>'[3]SEPTEMBER-16'!N214+B214</f>
        <v>487</v>
      </c>
      <c r="O214" s="100">
        <f>'[3]SEPTEMBER-16'!O214+C214</f>
        <v>713</v>
      </c>
      <c r="P214" s="98">
        <f t="shared" si="100"/>
        <v>-226</v>
      </c>
      <c r="Q214" s="93">
        <f t="shared" si="101"/>
        <v>-0.31697054698457222</v>
      </c>
      <c r="R214" s="94">
        <f t="shared" si="104"/>
        <v>0.16174028561939555</v>
      </c>
      <c r="S214" s="95">
        <f t="shared" si="104"/>
        <v>0.1744982868330886</v>
      </c>
      <c r="V214" s="45"/>
      <c r="W214" s="45"/>
    </row>
    <row r="215" spans="1:23" ht="12.9" customHeight="1">
      <c r="A215" s="46" t="s">
        <v>205</v>
      </c>
      <c r="B215" s="47">
        <f>'CODE OCTUBRE-2016 '!C218</f>
        <v>11</v>
      </c>
      <c r="C215" s="23">
        <f>'[2]CODE '!C218</f>
        <v>19</v>
      </c>
      <c r="D215" s="92">
        <f t="shared" si="96"/>
        <v>-8</v>
      </c>
      <c r="E215" s="93">
        <f t="shared" si="97"/>
        <v>-0.42105263157894735</v>
      </c>
      <c r="F215" s="94">
        <f t="shared" si="102"/>
        <v>3.1609195402298854E-2</v>
      </c>
      <c r="G215" s="214">
        <f t="shared" si="102"/>
        <v>4.9222797927461141E-2</v>
      </c>
      <c r="H215" s="99">
        <f>'[3]SEPTEMBER-16'!H215+B215</f>
        <v>47</v>
      </c>
      <c r="I215" s="100">
        <f>'[3]SEPTEMBER-16'!I215+C215</f>
        <v>59</v>
      </c>
      <c r="J215" s="98">
        <f t="shared" si="98"/>
        <v>-12</v>
      </c>
      <c r="K215" s="93">
        <f t="shared" si="99"/>
        <v>-0.20338983050847459</v>
      </c>
      <c r="L215" s="94">
        <f t="shared" si="103"/>
        <v>4.5148895292987511E-2</v>
      </c>
      <c r="M215" s="213">
        <f t="shared" si="103"/>
        <v>3.826199740596628E-2</v>
      </c>
      <c r="N215" s="99">
        <f>'[3]SEPTEMBER-16'!N215+B215</f>
        <v>140</v>
      </c>
      <c r="O215" s="100">
        <f>'[3]SEPTEMBER-16'!O215+C215</f>
        <v>220</v>
      </c>
      <c r="P215" s="98">
        <f t="shared" si="100"/>
        <v>-80</v>
      </c>
      <c r="Q215" s="93">
        <f t="shared" si="101"/>
        <v>-0.36363636363636365</v>
      </c>
      <c r="R215" s="94">
        <f t="shared" si="104"/>
        <v>4.6496180670873466E-2</v>
      </c>
      <c r="S215" s="95">
        <f t="shared" si="104"/>
        <v>5.3842388644150758E-2</v>
      </c>
      <c r="U215" s="20"/>
      <c r="V215" s="105"/>
      <c r="W215" s="105"/>
    </row>
    <row r="216" spans="1:23" ht="12.9" customHeight="1">
      <c r="A216" s="46" t="s">
        <v>206</v>
      </c>
      <c r="B216" s="47">
        <f>'CODE OCTUBRE-2016 '!C219</f>
        <v>4</v>
      </c>
      <c r="C216" s="23">
        <f>'[2]CODE '!C219</f>
        <v>2</v>
      </c>
      <c r="D216" s="92">
        <f t="shared" si="96"/>
        <v>2</v>
      </c>
      <c r="E216" s="93">
        <f t="shared" si="97"/>
        <v>1</v>
      </c>
      <c r="F216" s="94">
        <f t="shared" si="102"/>
        <v>1.1494252873563218E-2</v>
      </c>
      <c r="G216" s="214">
        <f t="shared" si="102"/>
        <v>5.1813471502590676E-3</v>
      </c>
      <c r="H216" s="99">
        <f>'[3]SEPTEMBER-16'!H216+B216</f>
        <v>35</v>
      </c>
      <c r="I216" s="100">
        <f>'[3]SEPTEMBER-16'!I216+C216</f>
        <v>65</v>
      </c>
      <c r="J216" s="98">
        <f t="shared" si="98"/>
        <v>-30</v>
      </c>
      <c r="K216" s="93">
        <f t="shared" si="99"/>
        <v>-0.46153846153846156</v>
      </c>
      <c r="L216" s="94">
        <f t="shared" si="103"/>
        <v>3.3621517771373677E-2</v>
      </c>
      <c r="M216" s="213">
        <f t="shared" si="103"/>
        <v>4.2153047989623868E-2</v>
      </c>
      <c r="N216" s="99">
        <f>'[3]SEPTEMBER-16'!N216+B216</f>
        <v>92</v>
      </c>
      <c r="O216" s="100">
        <f>'[3]SEPTEMBER-16'!O216+C216</f>
        <v>122</v>
      </c>
      <c r="P216" s="98">
        <f t="shared" si="100"/>
        <v>-30</v>
      </c>
      <c r="Q216" s="93">
        <f t="shared" si="101"/>
        <v>-0.24590163934426229</v>
      </c>
      <c r="R216" s="94">
        <f t="shared" si="104"/>
        <v>3.0554633012288276E-2</v>
      </c>
      <c r="S216" s="95">
        <f t="shared" si="104"/>
        <v>2.9858051884483601E-2</v>
      </c>
      <c r="V216" s="45"/>
      <c r="W216" s="45"/>
    </row>
    <row r="217" spans="1:23" ht="12.9" customHeight="1" thickBot="1">
      <c r="A217" s="215" t="s">
        <v>207</v>
      </c>
      <c r="B217" s="184">
        <f>'CODE OCTUBRE-2016 '!C220</f>
        <v>72</v>
      </c>
      <c r="C217" s="184">
        <f>'[2]CODE '!C220</f>
        <v>113</v>
      </c>
      <c r="D217" s="185">
        <f t="shared" si="96"/>
        <v>-41</v>
      </c>
      <c r="E217" s="186">
        <f t="shared" si="97"/>
        <v>-0.36283185840707965</v>
      </c>
      <c r="F217" s="187">
        <f t="shared" si="102"/>
        <v>0.20689655172413793</v>
      </c>
      <c r="G217" s="188">
        <f t="shared" si="102"/>
        <v>0.29274611398963729</v>
      </c>
      <c r="H217" s="189">
        <f>'[3]SEPTEMBER-16'!H217+B217</f>
        <v>233</v>
      </c>
      <c r="I217" s="190">
        <f>'[3]SEPTEMBER-16'!I217+C217</f>
        <v>466</v>
      </c>
      <c r="J217" s="191">
        <f t="shared" si="98"/>
        <v>-233</v>
      </c>
      <c r="K217" s="186">
        <f t="shared" si="99"/>
        <v>-0.5</v>
      </c>
      <c r="L217" s="187">
        <f t="shared" si="103"/>
        <v>0.22382324687800192</v>
      </c>
      <c r="M217" s="216">
        <f t="shared" si="103"/>
        <v>0.30220492866407261</v>
      </c>
      <c r="N217" s="189">
        <f>'[3]SEPTEMBER-16'!N217+B217</f>
        <v>768</v>
      </c>
      <c r="O217" s="190">
        <f>'[3]SEPTEMBER-16'!O217+C217</f>
        <v>1090</v>
      </c>
      <c r="P217" s="191">
        <f t="shared" si="100"/>
        <v>-322</v>
      </c>
      <c r="Q217" s="186">
        <f t="shared" si="101"/>
        <v>-0.29541284403669726</v>
      </c>
      <c r="R217" s="187">
        <f t="shared" si="104"/>
        <v>0.25506476253736299</v>
      </c>
      <c r="S217" s="192">
        <f t="shared" si="104"/>
        <v>0.26676456191874692</v>
      </c>
      <c r="U217" s="20"/>
      <c r="V217" s="105"/>
      <c r="W217" s="105"/>
    </row>
    <row r="218" spans="1:23" ht="12.9" customHeight="1">
      <c r="A218" s="113"/>
      <c r="B218" s="69"/>
      <c r="C218" s="70"/>
      <c r="D218" s="71"/>
      <c r="E218" s="72"/>
      <c r="F218" s="73"/>
      <c r="G218" s="74"/>
      <c r="H218" s="75"/>
      <c r="I218" s="76"/>
      <c r="J218" s="77"/>
      <c r="K218" s="72"/>
      <c r="L218" s="73"/>
      <c r="M218" s="217"/>
      <c r="N218" s="78"/>
      <c r="O218" s="79"/>
      <c r="P218" s="77"/>
      <c r="Q218" s="72"/>
      <c r="R218" s="73"/>
      <c r="S218" s="74"/>
      <c r="V218" s="45"/>
      <c r="W218" s="45"/>
    </row>
    <row r="219" spans="1:23" s="20" customFormat="1" ht="12.9" customHeight="1">
      <c r="A219" s="56" t="s">
        <v>208</v>
      </c>
      <c r="B219" s="57">
        <f>'CODE OCTUBRE-2016 '!$C$222</f>
        <v>3782</v>
      </c>
      <c r="C219" s="58">
        <f>'[2]CODE '!$C$222</f>
        <v>3622</v>
      </c>
      <c r="D219" s="59">
        <f>B219-C219</f>
        <v>160</v>
      </c>
      <c r="E219" s="60">
        <f>IF(C219=0,"-",(B219-C219)/C219)</f>
        <v>4.417448923246825E-2</v>
      </c>
      <c r="F219" s="61">
        <f>B219/B$225</f>
        <v>3.6200394356490612E-2</v>
      </c>
      <c r="G219" s="218">
        <f>C219/C$225</f>
        <v>2.9645029014806146E-2</v>
      </c>
      <c r="H219" s="63">
        <f>'[3]SEPTEMBER-16'!H219+B219</f>
        <v>19534</v>
      </c>
      <c r="I219" s="64">
        <f>'[3]SEPTEMBER-16'!I219+C219</f>
        <v>13794</v>
      </c>
      <c r="J219" s="65">
        <f>H219-I219</f>
        <v>5740</v>
      </c>
      <c r="K219" s="60">
        <f>IF(I219=0,"-",(H219-I219)/I219)</f>
        <v>0.4161229520081195</v>
      </c>
      <c r="L219" s="61">
        <f>H219/H$225</f>
        <v>3.7169741311235217E-2</v>
      </c>
      <c r="M219" s="218">
        <f>I219/I$225</f>
        <v>2.6189680574752797E-2</v>
      </c>
      <c r="N219" s="63">
        <f>'[3]SEPTEMBER-16'!N219+B219</f>
        <v>49826</v>
      </c>
      <c r="O219" s="63">
        <f>'[3]SEPTEMBER-16'!O219+C219</f>
        <v>23394</v>
      </c>
      <c r="P219" s="65">
        <f>N219-O219</f>
        <v>26432</v>
      </c>
      <c r="Q219" s="60">
        <f>IF(O219=0,"-",(N219-O219)/O219)</f>
        <v>1.1298623578695393</v>
      </c>
      <c r="R219" s="61">
        <f>N219/N$225</f>
        <v>3.3462773931641945E-2</v>
      </c>
      <c r="S219" s="62">
        <f>O219/O$225</f>
        <v>1.5691449024302764E-2</v>
      </c>
      <c r="V219" s="105"/>
      <c r="W219" s="105"/>
    </row>
    <row r="220" spans="1:23" ht="12.9" customHeight="1">
      <c r="A220" s="46"/>
      <c r="B220" s="47"/>
      <c r="C220" s="23"/>
      <c r="D220" s="92"/>
      <c r="E220" s="93"/>
      <c r="F220" s="94"/>
      <c r="G220" s="214"/>
      <c r="H220" s="75"/>
      <c r="I220" s="76"/>
      <c r="J220" s="98"/>
      <c r="K220" s="93"/>
      <c r="L220" s="94"/>
      <c r="M220" s="214"/>
      <c r="N220" s="75"/>
      <c r="O220" s="79"/>
      <c r="P220" s="98"/>
      <c r="Q220" s="93"/>
      <c r="R220" s="94"/>
      <c r="S220" s="95"/>
      <c r="V220" s="45"/>
      <c r="W220" s="45"/>
    </row>
    <row r="221" spans="1:23" s="20" customFormat="1" ht="12.9" customHeight="1" thickBot="1">
      <c r="A221" s="219" t="s">
        <v>209</v>
      </c>
      <c r="B221" s="220">
        <f>'CODE OCTUBRE-2016 '!$C$226</f>
        <v>0</v>
      </c>
      <c r="C221" s="221">
        <f>'[2]CODE '!$C$226</f>
        <v>0</v>
      </c>
      <c r="D221" s="222">
        <f>B221-C221</f>
        <v>0</v>
      </c>
      <c r="E221" s="223" t="str">
        <f>IF(C221=0,"-",(B221-C221)/C221)</f>
        <v>-</v>
      </c>
      <c r="F221" s="224">
        <f>B221/B$225</f>
        <v>0</v>
      </c>
      <c r="G221" s="225">
        <f>C221/C$225</f>
        <v>0</v>
      </c>
      <c r="H221" s="226">
        <f>'[3]SEPTEMBER-16'!H221+B221</f>
        <v>0</v>
      </c>
      <c r="I221" s="227">
        <f>'[3]SEPTEMBER-16'!I221+C221</f>
        <v>0</v>
      </c>
      <c r="J221" s="228">
        <f>H221-I221</f>
        <v>0</v>
      </c>
      <c r="K221" s="223" t="str">
        <f>IF(I221=0,"-",(H221-I221)/I221)</f>
        <v>-</v>
      </c>
      <c r="L221" s="224">
        <f>H221/H$225</f>
        <v>0</v>
      </c>
      <c r="M221" s="225">
        <f>I221/I$225</f>
        <v>0</v>
      </c>
      <c r="N221" s="226">
        <f>'[3]SEPTEMBER-16'!N221+B221</f>
        <v>0</v>
      </c>
      <c r="O221" s="229">
        <f>'[3]SEPTEMBER-16'!O221+C221</f>
        <v>5</v>
      </c>
      <c r="P221" s="228">
        <f>N221-O221</f>
        <v>-5</v>
      </c>
      <c r="Q221" s="223">
        <f>IF(O221=0,"-",(N221-O221)/O221)</f>
        <v>-1</v>
      </c>
      <c r="R221" s="224">
        <f>N221/N$225</f>
        <v>0</v>
      </c>
      <c r="S221" s="230">
        <f>O221/O$225</f>
        <v>3.3537336548479876E-6</v>
      </c>
      <c r="U221" s="7"/>
      <c r="V221" s="45"/>
      <c r="W221" s="45"/>
    </row>
    <row r="222" spans="1:23" ht="12.9" customHeight="1">
      <c r="A222" s="46"/>
      <c r="B222" s="47"/>
      <c r="C222" s="23"/>
      <c r="D222" s="92"/>
      <c r="E222" s="93"/>
      <c r="F222" s="94"/>
      <c r="G222" s="214"/>
      <c r="H222" s="75"/>
      <c r="I222" s="76"/>
      <c r="J222" s="98"/>
      <c r="K222" s="93"/>
      <c r="L222" s="94"/>
      <c r="M222" s="95"/>
      <c r="N222" s="75"/>
      <c r="O222" s="79"/>
      <c r="P222" s="98"/>
      <c r="Q222" s="93"/>
      <c r="R222" s="94"/>
      <c r="S222" s="95"/>
      <c r="V222" s="45"/>
      <c r="W222" s="45"/>
    </row>
    <row r="223" spans="1:23" s="20" customFormat="1" ht="12.9" customHeight="1">
      <c r="A223" s="231" t="s">
        <v>210</v>
      </c>
      <c r="B223" s="232">
        <f>'CODE OCTUBRE-2016 '!$C$224</f>
        <v>64311</v>
      </c>
      <c r="C223" s="233">
        <f>'[2]CODE '!$C$224</f>
        <v>63890</v>
      </c>
      <c r="D223" s="234">
        <f>B223-C223</f>
        <v>421</v>
      </c>
      <c r="E223" s="235">
        <f>IF(C223=0,"-",(B223-C223)/C223)</f>
        <v>6.5894506182501171E-3</v>
      </c>
      <c r="F223" s="236" t="s">
        <v>211</v>
      </c>
      <c r="G223" s="237" t="s">
        <v>211</v>
      </c>
      <c r="H223" s="238">
        <f>'[3]SEPTEMBER-16'!H223+B223</f>
        <v>348833</v>
      </c>
      <c r="I223" s="239">
        <f>'[3]SEPTEMBER-16'!I223+C223</f>
        <v>337710</v>
      </c>
      <c r="J223" s="240">
        <f>H223-I223</f>
        <v>11123</v>
      </c>
      <c r="K223" s="235">
        <f>IF(I223=0,"-",(H223-I223)/I223)</f>
        <v>3.293654318794232E-2</v>
      </c>
      <c r="L223" s="236" t="s">
        <v>211</v>
      </c>
      <c r="M223" s="241" t="s">
        <v>211</v>
      </c>
      <c r="N223" s="238">
        <f>'[3]SEPTEMBER-16'!N223+B223</f>
        <v>742778</v>
      </c>
      <c r="O223" s="239">
        <f>'[3]SEPTEMBER-16'!O223+C223</f>
        <v>725871</v>
      </c>
      <c r="P223" s="240">
        <f>N223-O223</f>
        <v>16907</v>
      </c>
      <c r="Q223" s="235">
        <f>IF(O223=0,"-",(N223-O223)/O223)</f>
        <v>2.3292017452136812E-2</v>
      </c>
      <c r="R223" s="236" t="s">
        <v>211</v>
      </c>
      <c r="S223" s="241" t="s">
        <v>211</v>
      </c>
      <c r="U223" s="7"/>
      <c r="V223" s="45"/>
      <c r="W223" s="45"/>
    </row>
    <row r="224" spans="1:23" ht="24.9" customHeight="1">
      <c r="A224" s="113"/>
      <c r="B224" s="47"/>
      <c r="C224" s="23"/>
      <c r="D224" s="92"/>
      <c r="E224" s="93"/>
      <c r="F224" s="94"/>
      <c r="G224" s="214"/>
      <c r="H224" s="99"/>
      <c r="I224" s="100"/>
      <c r="J224" s="98"/>
      <c r="K224" s="93"/>
      <c r="L224" s="94"/>
      <c r="M224" s="95"/>
      <c r="N224" s="97"/>
      <c r="O224" s="101"/>
      <c r="P224" s="98"/>
      <c r="Q224" s="93"/>
      <c r="R224" s="94"/>
      <c r="S224" s="95"/>
      <c r="V224" s="45"/>
      <c r="W224" s="45"/>
    </row>
    <row r="225" spans="1:28" ht="24.9" customHeight="1">
      <c r="A225" s="242" t="s">
        <v>212</v>
      </c>
      <c r="B225" s="156">
        <f>B221+B219+B71+B5</f>
        <v>104474</v>
      </c>
      <c r="C225" s="157">
        <f>C221+C219+C71+C5</f>
        <v>122179</v>
      </c>
      <c r="D225" s="106">
        <f>B225-C225</f>
        <v>-17705</v>
      </c>
      <c r="E225" s="158">
        <f>IF(C225=0,"-",(B225-C225)/C225)</f>
        <v>-0.14491033647353474</v>
      </c>
      <c r="F225" s="110">
        <f>B225/B229</f>
        <v>0.61897680481085404</v>
      </c>
      <c r="G225" s="111">
        <f>C225/C229</f>
        <v>0.65663275451579795</v>
      </c>
      <c r="H225" s="159">
        <f>SUM(H5+H71+H219+H221)</f>
        <v>525535</v>
      </c>
      <c r="I225" s="160">
        <f>SUM(I5+I71+I219+I221)</f>
        <v>526696</v>
      </c>
      <c r="J225" s="109">
        <f>H225-I225</f>
        <v>-1161</v>
      </c>
      <c r="K225" s="158">
        <f>IF(I225=0,"-",(H225-I225)/I225)</f>
        <v>-2.2043076081838479E-3</v>
      </c>
      <c r="L225" s="110">
        <f>H225/H229</f>
        <v>0.60104555518957692</v>
      </c>
      <c r="M225" s="111">
        <f>I225/I229</f>
        <v>0.60931552997087013</v>
      </c>
      <c r="N225" s="243">
        <f>SUM(N5+N71+N219+N221)</f>
        <v>1488997.8966413543</v>
      </c>
      <c r="O225" s="161">
        <f>SUM(O5+O71+O219+O221)</f>
        <v>1490875.6969332532</v>
      </c>
      <c r="P225" s="109">
        <f>N225-O225</f>
        <v>-1877.8002918988932</v>
      </c>
      <c r="Q225" s="158">
        <f>IF(O225=0,"-",(N225-O225)/O225)</f>
        <v>-1.2595284072049386E-3</v>
      </c>
      <c r="R225" s="110">
        <f>N225/N229</f>
        <v>0.66718074107807068</v>
      </c>
      <c r="S225" s="111">
        <f>O225/O229</f>
        <v>0.67255122066756545</v>
      </c>
      <c r="T225" s="183"/>
      <c r="V225" s="45"/>
      <c r="W225" s="45"/>
    </row>
    <row r="226" spans="1:28" ht="24.9" customHeight="1">
      <c r="A226" s="242"/>
      <c r="B226" s="156"/>
      <c r="C226" s="157"/>
      <c r="D226" s="106"/>
      <c r="E226" s="158"/>
      <c r="F226" s="110"/>
      <c r="G226" s="111"/>
      <c r="H226" s="159"/>
      <c r="I226" s="160"/>
      <c r="J226" s="109"/>
      <c r="K226" s="158"/>
      <c r="L226" s="110"/>
      <c r="M226" s="111"/>
      <c r="N226" s="243"/>
      <c r="O226" s="161"/>
      <c r="P226" s="109"/>
      <c r="Q226" s="158"/>
      <c r="R226" s="110"/>
      <c r="S226" s="111"/>
      <c r="V226" s="45"/>
      <c r="W226" s="45"/>
    </row>
    <row r="227" spans="1:28" ht="24.9" customHeight="1">
      <c r="A227" s="242" t="s">
        <v>213</v>
      </c>
      <c r="B227" s="156">
        <f>B223</f>
        <v>64311</v>
      </c>
      <c r="C227" s="157">
        <f>C223</f>
        <v>63890</v>
      </c>
      <c r="D227" s="106">
        <f>B227-C227</f>
        <v>421</v>
      </c>
      <c r="E227" s="158">
        <f>IF(C227=0,"-",(B227-C227)/C227)</f>
        <v>6.5894506182501171E-3</v>
      </c>
      <c r="F227" s="110">
        <f>B227/B229</f>
        <v>0.38102319518914596</v>
      </c>
      <c r="G227" s="111">
        <f>C227/C229</f>
        <v>0.34336724548420211</v>
      </c>
      <c r="H227" s="159">
        <f>H223</f>
        <v>348833</v>
      </c>
      <c r="I227" s="160">
        <f>I223</f>
        <v>337710</v>
      </c>
      <c r="J227" s="109">
        <f>H227-I227</f>
        <v>11123</v>
      </c>
      <c r="K227" s="158">
        <f>IF(I227=0,"-",(H227-I227)/I227)</f>
        <v>3.293654318794232E-2</v>
      </c>
      <c r="L227" s="110">
        <f>H227/H229</f>
        <v>0.39895444481042308</v>
      </c>
      <c r="M227" s="111">
        <f>I227/I229</f>
        <v>0.39068447002912982</v>
      </c>
      <c r="N227" s="243">
        <f>N223</f>
        <v>742778</v>
      </c>
      <c r="O227" s="161">
        <f>O223</f>
        <v>725871</v>
      </c>
      <c r="P227" s="109">
        <f>N227-O227</f>
        <v>16907</v>
      </c>
      <c r="Q227" s="158">
        <f>IF(O227=0,"-",(N227-O227)/O227)</f>
        <v>2.3292017452136812E-2</v>
      </c>
      <c r="R227" s="110">
        <f>N227/N229</f>
        <v>0.33281925892192943</v>
      </c>
      <c r="S227" s="111">
        <f>O227/O229</f>
        <v>0.32744877933243455</v>
      </c>
      <c r="V227" s="45"/>
      <c r="W227" s="45"/>
    </row>
    <row r="228" spans="1:28" ht="24.75" customHeight="1">
      <c r="A228" s="113"/>
      <c r="B228" s="69"/>
      <c r="C228" s="70"/>
      <c r="D228" s="71"/>
      <c r="E228" s="72"/>
      <c r="F228" s="73"/>
      <c r="G228" s="74"/>
      <c r="H228" s="75"/>
      <c r="I228" s="76"/>
      <c r="J228" s="77"/>
      <c r="K228" s="72"/>
      <c r="L228" s="73"/>
      <c r="M228" s="74"/>
      <c r="N228" s="243"/>
      <c r="O228" s="161"/>
      <c r="P228" s="77"/>
      <c r="Q228" s="72"/>
      <c r="R228" s="73"/>
      <c r="S228" s="74"/>
      <c r="V228" s="45"/>
      <c r="W228" s="45"/>
    </row>
    <row r="229" spans="1:28" ht="24.75" customHeight="1" thickBot="1">
      <c r="A229" s="244" t="s">
        <v>214</v>
      </c>
      <c r="B229" s="245">
        <f>B225+B227</f>
        <v>168785</v>
      </c>
      <c r="C229" s="246">
        <f>C225+C227</f>
        <v>186069</v>
      </c>
      <c r="D229" s="247">
        <f>B229-C229</f>
        <v>-17284</v>
      </c>
      <c r="E229" s="248">
        <f>IF(C229=0,"-",(B229-C229)/C229)</f>
        <v>-9.2890271888385487E-2</v>
      </c>
      <c r="F229" s="249" t="s">
        <v>211</v>
      </c>
      <c r="G229" s="250" t="s">
        <v>211</v>
      </c>
      <c r="H229" s="251">
        <f>SUM(H225:H227)</f>
        <v>874368</v>
      </c>
      <c r="I229" s="252">
        <f>SUM(I225:I227)</f>
        <v>864406</v>
      </c>
      <c r="J229" s="253">
        <f>H229-I229</f>
        <v>9962</v>
      </c>
      <c r="K229" s="248">
        <f>IF(I229=0,"-",(H229-I229)/I229)</f>
        <v>1.1524677061473428E-2</v>
      </c>
      <c r="L229" s="249" t="s">
        <v>211</v>
      </c>
      <c r="M229" s="250" t="s">
        <v>211</v>
      </c>
      <c r="N229" s="254">
        <f>SUM(N225:N227)</f>
        <v>2231775.8966413541</v>
      </c>
      <c r="O229" s="255">
        <f>SUM(O225:O227)</f>
        <v>2216746.6969332532</v>
      </c>
      <c r="P229" s="253">
        <f>N229-O229</f>
        <v>15029.199708100874</v>
      </c>
      <c r="Q229" s="248">
        <f>IF(O229=0,"-",(N229-O229)/O229)</f>
        <v>6.7798453151607001E-3</v>
      </c>
      <c r="R229" s="249" t="s">
        <v>211</v>
      </c>
      <c r="S229" s="250" t="s">
        <v>211</v>
      </c>
      <c r="V229" s="45"/>
      <c r="W229" s="45"/>
    </row>
    <row r="230" spans="1:28" ht="12.9" customHeight="1">
      <c r="A230" s="7"/>
      <c r="B230" s="7"/>
      <c r="C230" s="256"/>
      <c r="D230" s="7"/>
      <c r="E230" s="7"/>
      <c r="F230" s="7"/>
      <c r="I230" s="257"/>
      <c r="AB230" s="261"/>
    </row>
    <row r="231" spans="1:28" ht="12.9" customHeight="1">
      <c r="A231" s="7"/>
      <c r="B231" s="262"/>
      <c r="C231" s="263"/>
      <c r="D231" s="7"/>
      <c r="E231" s="7"/>
      <c r="F231" s="7"/>
      <c r="I231" s="257"/>
      <c r="AB231" s="261"/>
    </row>
    <row r="232" spans="1:28" ht="12.9" customHeight="1">
      <c r="A232" s="7"/>
      <c r="D232" s="7"/>
      <c r="E232" s="7"/>
      <c r="F232" s="7"/>
      <c r="H232" s="266"/>
      <c r="I232" s="266"/>
      <c r="N232" s="266"/>
      <c r="AB232" s="261"/>
    </row>
    <row r="233" spans="1:28" ht="12.9" customHeight="1">
      <c r="A233" s="7"/>
      <c r="B233" s="267"/>
      <c r="C233" s="256"/>
      <c r="D233" s="7"/>
      <c r="E233" s="7"/>
      <c r="H233" s="266"/>
      <c r="I233" s="266"/>
      <c r="N233" s="266">
        <f>N225-1488998</f>
        <v>-0.10335864569060504</v>
      </c>
      <c r="O233" s="266"/>
      <c r="AB233" s="261"/>
    </row>
    <row r="234" spans="1:28" ht="12.9" customHeight="1">
      <c r="A234" s="7"/>
      <c r="B234" s="7"/>
      <c r="C234" s="256"/>
      <c r="D234" s="7"/>
      <c r="E234" s="7"/>
      <c r="F234" s="7"/>
      <c r="H234" s="266"/>
      <c r="I234" s="266"/>
      <c r="N234" s="266"/>
      <c r="AB234" s="261"/>
    </row>
    <row r="235" spans="1:28" ht="12.9" customHeight="1">
      <c r="A235" s="7"/>
      <c r="B235" s="267"/>
      <c r="C235" s="256"/>
      <c r="D235" s="7"/>
      <c r="E235" s="7"/>
      <c r="F235" s="7"/>
      <c r="H235" s="266"/>
      <c r="I235" s="266"/>
      <c r="N235" s="266"/>
      <c r="O235" s="266"/>
      <c r="AB235" s="261"/>
    </row>
    <row r="236" spans="1:28" ht="12.9" customHeight="1">
      <c r="A236" s="7"/>
      <c r="B236" s="268"/>
      <c r="C236" s="256"/>
      <c r="D236" s="7"/>
      <c r="E236" s="7"/>
      <c r="F236" s="7"/>
      <c r="H236" s="269"/>
      <c r="I236" s="266"/>
      <c r="N236" s="269"/>
      <c r="O236" s="267"/>
      <c r="AB236" s="261"/>
    </row>
    <row r="237" spans="1:28" ht="12.9" customHeight="1">
      <c r="A237" s="7"/>
      <c r="B237" s="267"/>
      <c r="C237" s="256"/>
      <c r="D237" s="7"/>
      <c r="E237" s="7"/>
      <c r="F237" s="7"/>
      <c r="H237" s="266"/>
      <c r="I237" s="266"/>
      <c r="N237" s="266"/>
      <c r="O237" s="266"/>
      <c r="AB237" s="261"/>
    </row>
    <row r="238" spans="1:28" ht="12.9" customHeight="1">
      <c r="A238" s="7"/>
      <c r="B238" s="267"/>
      <c r="C238" s="256"/>
      <c r="D238" s="7"/>
      <c r="E238" s="183"/>
      <c r="F238" s="7"/>
      <c r="H238" s="266"/>
      <c r="N238" s="266"/>
      <c r="O238" s="270"/>
      <c r="AB238" s="261"/>
    </row>
    <row r="239" spans="1:28" ht="12.9" customHeight="1">
      <c r="A239" s="7"/>
      <c r="B239" s="267"/>
      <c r="C239" s="256"/>
      <c r="D239" s="7"/>
      <c r="E239" s="183"/>
      <c r="F239" s="7"/>
      <c r="H239" s="271"/>
      <c r="J239" s="272"/>
      <c r="N239" s="271"/>
      <c r="AB239" s="261"/>
    </row>
    <row r="240" spans="1:28" ht="12.9" customHeight="1">
      <c r="A240" s="7"/>
      <c r="B240" s="183"/>
      <c r="C240" s="256"/>
      <c r="D240" s="7"/>
      <c r="E240" s="183"/>
      <c r="F240" s="7"/>
      <c r="G240" s="7"/>
      <c r="H240" s="271"/>
      <c r="I240" s="7"/>
      <c r="J240" s="183"/>
      <c r="K240" s="7"/>
      <c r="L240" s="7"/>
      <c r="N240" s="7"/>
      <c r="O240" s="183"/>
      <c r="P240" s="7"/>
      <c r="Q240" s="7"/>
      <c r="R240" s="7"/>
      <c r="S240" s="7"/>
      <c r="AB240" s="261"/>
    </row>
    <row r="241" spans="1:28">
      <c r="A241" s="7"/>
      <c r="B241" s="183"/>
      <c r="C241" s="256"/>
      <c r="D241" s="7"/>
      <c r="E241" s="183"/>
      <c r="F241" s="7"/>
      <c r="G241" s="7"/>
      <c r="H241" s="271"/>
      <c r="I241" s="7"/>
      <c r="J241" s="183"/>
      <c r="K241" s="7"/>
      <c r="L241" s="7"/>
      <c r="M241" s="7"/>
      <c r="N241" s="7"/>
      <c r="O241" s="7"/>
      <c r="P241" s="7"/>
      <c r="Q241" s="7"/>
      <c r="R241" s="7"/>
      <c r="S241" s="7"/>
      <c r="AB241" s="261"/>
    </row>
    <row r="242" spans="1:28">
      <c r="A242" s="7"/>
      <c r="B242" s="183"/>
      <c r="C242" s="256"/>
      <c r="D242" s="7"/>
      <c r="E242" s="183"/>
      <c r="F242" s="7"/>
      <c r="G242" s="7"/>
      <c r="H242" s="271"/>
      <c r="I242" s="7"/>
      <c r="J242" s="183"/>
      <c r="K242" s="7"/>
      <c r="L242" s="7"/>
      <c r="M242" s="7"/>
      <c r="N242" s="7"/>
      <c r="O242" s="7"/>
      <c r="P242" s="7"/>
      <c r="Q242" s="7"/>
      <c r="R242" s="7"/>
      <c r="S242" s="7"/>
      <c r="AB242" s="261"/>
    </row>
    <row r="243" spans="1:28">
      <c r="A243" s="7"/>
      <c r="B243" s="183"/>
      <c r="C243" s="256"/>
      <c r="D243" s="7"/>
      <c r="E243" s="183"/>
      <c r="F243" s="7"/>
      <c r="G243" s="7"/>
      <c r="H243" s="271"/>
      <c r="I243" s="7"/>
      <c r="J243" s="183"/>
      <c r="K243" s="7"/>
      <c r="L243" s="7"/>
      <c r="M243" s="7"/>
      <c r="N243" s="7"/>
      <c r="O243" s="7"/>
      <c r="P243" s="7"/>
      <c r="Q243" s="7"/>
      <c r="R243" s="7"/>
      <c r="S243" s="7"/>
      <c r="AB243" s="261"/>
    </row>
    <row r="244" spans="1:28">
      <c r="A244" s="7"/>
      <c r="B244" s="183"/>
      <c r="C244" s="256"/>
      <c r="D244" s="7"/>
      <c r="E244" s="183"/>
      <c r="F244" s="7"/>
      <c r="G244" s="7"/>
      <c r="H244" s="271"/>
      <c r="I244" s="7"/>
      <c r="J244" s="183"/>
      <c r="K244" s="7"/>
      <c r="L244" s="7"/>
      <c r="M244" s="7"/>
      <c r="N244" s="7"/>
      <c r="O244" s="7"/>
      <c r="P244" s="7"/>
      <c r="Q244" s="7"/>
      <c r="R244" s="7"/>
      <c r="S244" s="7"/>
      <c r="AB244" s="261"/>
    </row>
    <row r="245" spans="1:28">
      <c r="A245" s="7"/>
      <c r="B245" s="183"/>
      <c r="C245" s="256"/>
      <c r="D245" s="7"/>
      <c r="E245" s="183"/>
      <c r="F245" s="7"/>
      <c r="G245" s="7"/>
      <c r="H245" s="271"/>
      <c r="I245" s="7"/>
      <c r="J245" s="183"/>
      <c r="K245" s="7"/>
      <c r="L245" s="7"/>
      <c r="M245" s="7"/>
      <c r="N245" s="7"/>
      <c r="O245" s="7"/>
      <c r="P245" s="7"/>
      <c r="Q245" s="7"/>
      <c r="R245" s="7"/>
      <c r="S245" s="7"/>
      <c r="AB245" s="261"/>
    </row>
    <row r="246" spans="1:28">
      <c r="A246" s="7"/>
      <c r="B246" s="183"/>
      <c r="C246" s="256"/>
      <c r="D246" s="7"/>
      <c r="E246" s="183"/>
      <c r="F246" s="7"/>
      <c r="G246" s="7"/>
      <c r="H246" s="271"/>
      <c r="I246" s="7"/>
      <c r="J246" s="183"/>
      <c r="K246" s="7"/>
      <c r="L246" s="7"/>
      <c r="M246" s="7"/>
      <c r="N246" s="7"/>
      <c r="O246" s="7"/>
      <c r="P246" s="7"/>
      <c r="Q246" s="7"/>
      <c r="R246" s="7"/>
      <c r="S246" s="7"/>
      <c r="AB246" s="261"/>
    </row>
    <row r="247" spans="1:28">
      <c r="A247" s="7"/>
      <c r="B247" s="183"/>
      <c r="C247" s="256"/>
      <c r="D247" s="7"/>
      <c r="E247" s="183"/>
      <c r="F247" s="7"/>
      <c r="G247" s="7"/>
      <c r="H247" s="271"/>
      <c r="I247" s="7"/>
      <c r="J247" s="183"/>
      <c r="K247" s="7"/>
      <c r="L247" s="7"/>
      <c r="M247" s="7"/>
      <c r="N247" s="7"/>
      <c r="O247" s="7"/>
      <c r="P247" s="7"/>
      <c r="Q247" s="7"/>
      <c r="R247" s="7"/>
      <c r="S247" s="7"/>
      <c r="AB247" s="261"/>
    </row>
    <row r="248" spans="1:28">
      <c r="A248" s="7"/>
      <c r="B248" s="183"/>
      <c r="C248" s="256"/>
      <c r="D248" s="7"/>
      <c r="E248" s="183"/>
      <c r="F248" s="7"/>
      <c r="G248" s="7"/>
      <c r="H248" s="271"/>
      <c r="I248" s="7"/>
      <c r="J248" s="183"/>
      <c r="K248" s="7"/>
      <c r="L248" s="7"/>
      <c r="M248" s="7"/>
      <c r="N248" s="7"/>
      <c r="O248" s="7"/>
      <c r="P248" s="7"/>
      <c r="Q248" s="7"/>
      <c r="R248" s="7"/>
      <c r="S248" s="7"/>
      <c r="AB248" s="261"/>
    </row>
    <row r="249" spans="1:28">
      <c r="A249" s="7"/>
      <c r="B249" s="183"/>
      <c r="C249" s="256"/>
      <c r="D249" s="7"/>
      <c r="E249" s="183"/>
      <c r="F249" s="7"/>
      <c r="G249" s="7"/>
      <c r="H249" s="271"/>
      <c r="I249" s="7"/>
      <c r="J249" s="183"/>
      <c r="K249" s="7"/>
      <c r="L249" s="7"/>
      <c r="M249" s="7"/>
      <c r="N249" s="7"/>
      <c r="O249" s="7"/>
      <c r="P249" s="7"/>
      <c r="Q249" s="7"/>
      <c r="R249" s="7"/>
      <c r="S249" s="7"/>
      <c r="AB249" s="261"/>
    </row>
    <row r="250" spans="1:28">
      <c r="A250" s="7"/>
      <c r="B250" s="183"/>
      <c r="C250" s="256"/>
      <c r="D250" s="7"/>
      <c r="E250" s="183"/>
      <c r="F250" s="7"/>
      <c r="G250" s="7"/>
      <c r="H250" s="271"/>
      <c r="I250" s="7"/>
      <c r="J250" s="183"/>
      <c r="K250" s="7"/>
      <c r="L250" s="7"/>
      <c r="M250" s="7"/>
      <c r="N250" s="7"/>
      <c r="O250" s="7"/>
      <c r="P250" s="7"/>
      <c r="Q250" s="7"/>
      <c r="R250" s="7"/>
      <c r="S250" s="7"/>
      <c r="AB250" s="261"/>
    </row>
    <row r="251" spans="1:28">
      <c r="A251" s="7"/>
      <c r="B251" s="183"/>
      <c r="C251" s="256"/>
      <c r="D251" s="7"/>
      <c r="E251" s="183"/>
      <c r="F251" s="7"/>
      <c r="G251" s="7"/>
      <c r="H251" s="271"/>
      <c r="I251" s="7"/>
      <c r="J251" s="183"/>
      <c r="K251" s="7"/>
      <c r="L251" s="7"/>
      <c r="M251" s="7"/>
      <c r="N251" s="7"/>
      <c r="O251" s="7"/>
      <c r="P251" s="7"/>
      <c r="Q251" s="7"/>
      <c r="R251" s="7"/>
      <c r="S251" s="7"/>
      <c r="AB251" s="261"/>
    </row>
    <row r="252" spans="1:28">
      <c r="A252" s="7"/>
      <c r="B252" s="183"/>
      <c r="C252" s="256"/>
      <c r="D252" s="7"/>
      <c r="E252" s="183"/>
      <c r="F252" s="7"/>
      <c r="G252" s="7"/>
      <c r="H252" s="271"/>
      <c r="I252" s="7"/>
      <c r="J252" s="183"/>
      <c r="K252" s="7"/>
      <c r="L252" s="7"/>
      <c r="M252" s="7"/>
      <c r="N252" s="7"/>
      <c r="O252" s="7"/>
      <c r="P252" s="7"/>
      <c r="Q252" s="7"/>
      <c r="R252" s="7"/>
      <c r="S252" s="7"/>
      <c r="AB252" s="261"/>
    </row>
    <row r="253" spans="1:28">
      <c r="A253" s="7"/>
      <c r="B253" s="183"/>
      <c r="C253" s="256"/>
      <c r="D253" s="7"/>
      <c r="E253" s="183"/>
      <c r="F253" s="7"/>
      <c r="G253" s="7"/>
      <c r="H253" s="271"/>
      <c r="I253" s="7"/>
      <c r="J253" s="183"/>
      <c r="K253" s="7"/>
      <c r="L253" s="7"/>
      <c r="M253" s="7"/>
      <c r="N253" s="7"/>
      <c r="O253" s="7"/>
      <c r="P253" s="7"/>
      <c r="Q253" s="7"/>
      <c r="R253" s="7"/>
      <c r="S253" s="7"/>
      <c r="AB253" s="261"/>
    </row>
    <row r="254" spans="1:28">
      <c r="A254" s="7"/>
      <c r="B254" s="183"/>
      <c r="C254" s="256"/>
      <c r="D254" s="7"/>
      <c r="E254" s="183"/>
      <c r="F254" s="7"/>
      <c r="G254" s="7"/>
      <c r="H254" s="271"/>
      <c r="I254" s="7"/>
      <c r="J254" s="183"/>
      <c r="K254" s="7"/>
      <c r="L254" s="7"/>
      <c r="M254" s="7"/>
      <c r="N254" s="7"/>
      <c r="O254" s="7"/>
      <c r="P254" s="7"/>
      <c r="Q254" s="7"/>
      <c r="R254" s="7"/>
      <c r="S254" s="7"/>
      <c r="AB254" s="261"/>
    </row>
    <row r="255" spans="1:28">
      <c r="A255" s="7"/>
      <c r="B255" s="183"/>
      <c r="C255" s="256"/>
      <c r="D255" s="7"/>
      <c r="E255" s="183"/>
      <c r="F255" s="7"/>
      <c r="G255" s="7"/>
      <c r="H255" s="271"/>
      <c r="I255" s="7"/>
      <c r="J255" s="183"/>
      <c r="K255" s="7"/>
      <c r="L255" s="7"/>
      <c r="M255" s="7"/>
      <c r="N255" s="7"/>
      <c r="O255" s="7"/>
      <c r="P255" s="7"/>
      <c r="Q255" s="7"/>
      <c r="R255" s="7"/>
      <c r="S255" s="7"/>
      <c r="AB255" s="261"/>
    </row>
    <row r="256" spans="1:28">
      <c r="A256" s="7"/>
      <c r="B256" s="183"/>
      <c r="C256" s="256"/>
      <c r="D256" s="7"/>
      <c r="E256" s="183"/>
      <c r="F256" s="7"/>
      <c r="G256" s="7"/>
      <c r="H256" s="271"/>
      <c r="I256" s="7"/>
      <c r="J256" s="183"/>
      <c r="K256" s="7"/>
      <c r="L256" s="7"/>
      <c r="M256" s="7"/>
      <c r="N256" s="7"/>
      <c r="O256" s="7"/>
      <c r="P256" s="7"/>
      <c r="Q256" s="7"/>
      <c r="R256" s="7"/>
      <c r="S256" s="7"/>
      <c r="AB256" s="261"/>
    </row>
    <row r="257" spans="1:28">
      <c r="A257" s="7"/>
      <c r="B257" s="7"/>
      <c r="C257" s="256"/>
      <c r="D257" s="7"/>
      <c r="E257" s="183"/>
      <c r="F257" s="7"/>
      <c r="G257" s="7"/>
      <c r="H257" s="7"/>
      <c r="I257" s="7"/>
      <c r="J257" s="7"/>
      <c r="K257" s="7"/>
      <c r="L257" s="7"/>
      <c r="M257" s="7"/>
      <c r="N257" s="7"/>
      <c r="O257" s="7"/>
      <c r="P257" s="7"/>
      <c r="Q257" s="7"/>
      <c r="R257" s="7"/>
      <c r="S257" s="7"/>
      <c r="AB257" s="261"/>
    </row>
    <row r="258" spans="1:28">
      <c r="A258" s="7"/>
      <c r="B258" s="7"/>
      <c r="C258" s="256"/>
      <c r="D258" s="7"/>
      <c r="E258" s="183"/>
      <c r="F258" s="7"/>
      <c r="G258" s="7"/>
      <c r="H258" s="7"/>
      <c r="I258" s="7"/>
      <c r="J258" s="7"/>
      <c r="K258" s="7"/>
      <c r="L258" s="7"/>
      <c r="M258" s="7"/>
      <c r="N258" s="7"/>
      <c r="O258" s="7"/>
      <c r="P258" s="7"/>
      <c r="Q258" s="7"/>
      <c r="R258" s="7"/>
      <c r="S258" s="7"/>
      <c r="AB258" s="261"/>
    </row>
    <row r="259" spans="1:28">
      <c r="A259" s="7"/>
      <c r="B259" s="7"/>
      <c r="C259" s="256"/>
      <c r="D259" s="7"/>
      <c r="E259" s="183"/>
      <c r="F259" s="7"/>
      <c r="G259" s="7"/>
      <c r="H259" s="7"/>
      <c r="I259" s="7"/>
      <c r="J259" s="7"/>
      <c r="K259" s="7"/>
      <c r="L259" s="7"/>
      <c r="M259" s="7"/>
      <c r="N259" s="7"/>
      <c r="O259" s="7"/>
      <c r="P259" s="7"/>
      <c r="Q259" s="7"/>
      <c r="R259" s="7"/>
      <c r="S259" s="7"/>
      <c r="AB259" s="261"/>
    </row>
    <row r="260" spans="1:28">
      <c r="A260" s="7"/>
      <c r="B260" s="7"/>
      <c r="C260" s="256"/>
      <c r="D260" s="7"/>
      <c r="E260" s="183"/>
      <c r="F260" s="7"/>
      <c r="G260" s="7"/>
      <c r="H260" s="7"/>
      <c r="I260" s="7"/>
      <c r="J260" s="7"/>
      <c r="K260" s="7"/>
      <c r="L260" s="7"/>
      <c r="M260" s="7"/>
      <c r="N260" s="7"/>
      <c r="O260" s="7"/>
      <c r="P260" s="7"/>
      <c r="Q260" s="7"/>
      <c r="R260" s="7"/>
      <c r="S260" s="7"/>
      <c r="AB260" s="261"/>
    </row>
    <row r="261" spans="1:28">
      <c r="A261" s="7"/>
      <c r="B261" s="7"/>
      <c r="C261" s="256"/>
      <c r="D261" s="7"/>
      <c r="E261" s="183"/>
      <c r="F261" s="7"/>
      <c r="G261" s="7"/>
      <c r="H261" s="7"/>
      <c r="I261" s="7"/>
      <c r="J261" s="7"/>
      <c r="K261" s="7"/>
      <c r="L261" s="7"/>
      <c r="M261" s="7"/>
      <c r="N261" s="7"/>
      <c r="O261" s="7"/>
      <c r="P261" s="7"/>
      <c r="Q261" s="7"/>
      <c r="R261" s="7"/>
      <c r="S261" s="7"/>
      <c r="AB261" s="261"/>
    </row>
    <row r="262" spans="1:28">
      <c r="A262" s="7"/>
      <c r="B262" s="7"/>
      <c r="C262" s="256"/>
      <c r="D262" s="7"/>
      <c r="E262" s="183"/>
      <c r="F262" s="7"/>
      <c r="G262" s="7"/>
      <c r="H262" s="7"/>
      <c r="I262" s="7"/>
      <c r="J262" s="7"/>
      <c r="K262" s="7"/>
      <c r="L262" s="7"/>
      <c r="M262" s="7"/>
      <c r="N262" s="7"/>
      <c r="O262" s="7"/>
      <c r="P262" s="7"/>
      <c r="Q262" s="7"/>
      <c r="R262" s="7"/>
      <c r="S262" s="7"/>
      <c r="AB262" s="261"/>
    </row>
    <row r="263" spans="1:28">
      <c r="A263" s="7"/>
      <c r="B263" s="7"/>
      <c r="C263" s="256"/>
      <c r="D263" s="7"/>
      <c r="E263" s="183"/>
      <c r="F263" s="7"/>
      <c r="G263" s="7"/>
      <c r="H263" s="7"/>
      <c r="I263" s="7"/>
      <c r="J263" s="7"/>
      <c r="K263" s="7"/>
      <c r="L263" s="7"/>
      <c r="M263" s="7"/>
      <c r="N263" s="7"/>
      <c r="O263" s="7"/>
      <c r="P263" s="7"/>
      <c r="Q263" s="7"/>
      <c r="R263" s="7"/>
      <c r="S263" s="7"/>
      <c r="AB263" s="261"/>
    </row>
    <row r="264" spans="1:28">
      <c r="A264" s="7"/>
      <c r="B264" s="7"/>
      <c r="C264" s="256"/>
      <c r="D264" s="7"/>
      <c r="E264" s="183"/>
      <c r="F264" s="7"/>
      <c r="G264" s="7"/>
      <c r="H264" s="7"/>
      <c r="I264" s="7"/>
      <c r="J264" s="7"/>
      <c r="K264" s="7"/>
      <c r="L264" s="7"/>
      <c r="M264" s="7"/>
      <c r="N264" s="7"/>
      <c r="O264" s="7"/>
      <c r="P264" s="7"/>
      <c r="Q264" s="7"/>
      <c r="R264" s="7"/>
      <c r="S264" s="7"/>
      <c r="AB264" s="261"/>
    </row>
    <row r="265" spans="1:28">
      <c r="A265" s="7"/>
      <c r="B265" s="7"/>
      <c r="C265" s="256"/>
      <c r="D265" s="7"/>
      <c r="E265" s="183"/>
      <c r="F265" s="7"/>
      <c r="G265" s="7"/>
      <c r="H265" s="7"/>
      <c r="I265" s="7"/>
      <c r="J265" s="7"/>
      <c r="K265" s="7"/>
      <c r="L265" s="7"/>
      <c r="M265" s="7"/>
      <c r="N265" s="7"/>
      <c r="O265" s="7"/>
      <c r="P265" s="7"/>
      <c r="Q265" s="7"/>
      <c r="R265" s="7"/>
      <c r="S265" s="7"/>
      <c r="AB265" s="261"/>
    </row>
    <row r="266" spans="1:28">
      <c r="A266" s="7"/>
      <c r="B266" s="7"/>
      <c r="C266" s="256"/>
      <c r="D266" s="7"/>
      <c r="E266" s="183"/>
      <c r="F266" s="7"/>
      <c r="G266" s="7"/>
      <c r="H266" s="7"/>
      <c r="I266" s="7"/>
      <c r="J266" s="7"/>
      <c r="K266" s="7"/>
      <c r="L266" s="7"/>
      <c r="M266" s="7"/>
      <c r="N266" s="7"/>
      <c r="O266" s="7"/>
      <c r="P266" s="7"/>
      <c r="Q266" s="7"/>
      <c r="R266" s="7"/>
      <c r="S266" s="7"/>
      <c r="AB266" s="261"/>
    </row>
    <row r="267" spans="1:28">
      <c r="A267" s="7"/>
      <c r="B267" s="7"/>
      <c r="C267" s="256"/>
      <c r="D267" s="7"/>
      <c r="E267" s="183"/>
      <c r="F267" s="7"/>
      <c r="G267" s="7"/>
      <c r="H267" s="7"/>
      <c r="I267" s="7"/>
      <c r="J267" s="7"/>
      <c r="K267" s="7"/>
      <c r="L267" s="7"/>
      <c r="M267" s="7"/>
      <c r="N267" s="7"/>
      <c r="O267" s="7"/>
      <c r="P267" s="7"/>
      <c r="Q267" s="7"/>
      <c r="R267" s="7"/>
      <c r="S267" s="7"/>
      <c r="AB267" s="261"/>
    </row>
    <row r="268" spans="1:28">
      <c r="A268" s="7"/>
      <c r="B268" s="7"/>
      <c r="C268" s="256"/>
      <c r="D268" s="7"/>
      <c r="E268" s="183"/>
      <c r="F268" s="7"/>
      <c r="G268" s="7"/>
      <c r="H268" s="7"/>
      <c r="I268" s="7"/>
      <c r="J268" s="7"/>
      <c r="K268" s="7"/>
      <c r="L268" s="7"/>
      <c r="M268" s="7"/>
      <c r="N268" s="7"/>
      <c r="O268" s="7"/>
      <c r="P268" s="7"/>
      <c r="Q268" s="7"/>
      <c r="R268" s="7"/>
      <c r="S268" s="7"/>
      <c r="AB268" s="261"/>
    </row>
    <row r="269" spans="1:28">
      <c r="A269" s="7"/>
      <c r="B269" s="7"/>
      <c r="C269" s="256"/>
      <c r="D269" s="7"/>
      <c r="E269" s="183"/>
      <c r="F269" s="7"/>
      <c r="G269" s="7"/>
      <c r="H269" s="7"/>
      <c r="I269" s="7"/>
      <c r="J269" s="7"/>
      <c r="K269" s="7"/>
      <c r="L269" s="7"/>
      <c r="M269" s="7"/>
      <c r="N269" s="7"/>
      <c r="O269" s="7"/>
      <c r="P269" s="7"/>
      <c r="Q269" s="7"/>
      <c r="R269" s="7"/>
      <c r="S269" s="7"/>
      <c r="AB269" s="261"/>
    </row>
    <row r="270" spans="1:28">
      <c r="A270" s="7"/>
      <c r="B270" s="7"/>
      <c r="C270" s="256"/>
      <c r="D270" s="7"/>
      <c r="E270" s="183"/>
      <c r="F270" s="7"/>
      <c r="G270" s="7"/>
      <c r="H270" s="7"/>
      <c r="I270" s="7"/>
      <c r="J270" s="7"/>
      <c r="K270" s="7"/>
      <c r="L270" s="7"/>
      <c r="M270" s="7"/>
      <c r="N270" s="7"/>
      <c r="O270" s="7"/>
      <c r="P270" s="7"/>
      <c r="Q270" s="7"/>
      <c r="R270" s="7"/>
      <c r="S270" s="7"/>
      <c r="AB270" s="261"/>
    </row>
    <row r="271" spans="1:28">
      <c r="A271" s="7"/>
      <c r="B271" s="7"/>
      <c r="C271" s="256"/>
      <c r="D271" s="7"/>
      <c r="E271" s="183"/>
      <c r="F271" s="7"/>
      <c r="G271" s="7"/>
      <c r="H271" s="7"/>
      <c r="I271" s="7"/>
      <c r="J271" s="7"/>
      <c r="K271" s="7"/>
      <c r="L271" s="7"/>
      <c r="M271" s="7"/>
      <c r="N271" s="7"/>
      <c r="O271" s="7"/>
      <c r="P271" s="7"/>
      <c r="Q271" s="7"/>
      <c r="R271" s="7"/>
      <c r="S271" s="7"/>
      <c r="AB271" s="261"/>
    </row>
    <row r="272" spans="1:28">
      <c r="A272" s="7"/>
      <c r="B272" s="7"/>
      <c r="C272" s="256"/>
      <c r="D272" s="7"/>
      <c r="E272" s="183"/>
      <c r="F272" s="7"/>
      <c r="G272" s="7"/>
      <c r="H272" s="7"/>
      <c r="I272" s="7"/>
      <c r="J272" s="7"/>
      <c r="K272" s="7"/>
      <c r="L272" s="7"/>
      <c r="M272" s="7"/>
      <c r="N272" s="7"/>
      <c r="O272" s="7"/>
      <c r="P272" s="7"/>
      <c r="Q272" s="7"/>
      <c r="R272" s="7"/>
      <c r="S272" s="7"/>
      <c r="AB272" s="261"/>
    </row>
    <row r="273" spans="3:5">
      <c r="C273" s="256"/>
      <c r="E273" s="183"/>
    </row>
    <row r="274" spans="3:5">
      <c r="C274" s="256"/>
      <c r="E274" s="183"/>
    </row>
    <row r="275" spans="3:5">
      <c r="C275" s="256"/>
      <c r="E275" s="183"/>
    </row>
    <row r="276" spans="3:5">
      <c r="C276" s="256"/>
      <c r="E276" s="183"/>
    </row>
    <row r="277" spans="3:5">
      <c r="C277" s="256"/>
      <c r="E277" s="183"/>
    </row>
    <row r="278" spans="3:5">
      <c r="C278" s="256"/>
      <c r="E278" s="183"/>
    </row>
    <row r="279" spans="3:5">
      <c r="C279" s="256"/>
      <c r="E279" s="183"/>
    </row>
    <row r="280" spans="3:5">
      <c r="C280" s="256"/>
      <c r="E280" s="183"/>
    </row>
    <row r="281" spans="3:5">
      <c r="C281" s="256"/>
      <c r="E281" s="183"/>
    </row>
    <row r="282" spans="3:5">
      <c r="C282" s="256"/>
      <c r="E282" s="183"/>
    </row>
    <row r="283" spans="3:5">
      <c r="C283" s="256"/>
      <c r="E283" s="183"/>
    </row>
    <row r="284" spans="3:5">
      <c r="C284" s="256"/>
      <c r="E284" s="183"/>
    </row>
    <row r="285" spans="3:5">
      <c r="C285" s="256"/>
      <c r="E285" s="183"/>
    </row>
    <row r="286" spans="3:5">
      <c r="C286" s="256"/>
      <c r="E286" s="183"/>
    </row>
    <row r="287" spans="3:5">
      <c r="C287" s="256"/>
      <c r="E287" s="183"/>
    </row>
    <row r="288" spans="3:5">
      <c r="C288" s="256"/>
      <c r="E288" s="183"/>
    </row>
    <row r="289" spans="3:5">
      <c r="C289" s="256"/>
      <c r="E289" s="183"/>
    </row>
    <row r="290" spans="3:5">
      <c r="C290" s="256"/>
      <c r="E290" s="183"/>
    </row>
    <row r="291" spans="3:5">
      <c r="C291" s="256"/>
      <c r="E291" s="183"/>
    </row>
    <row r="292" spans="3:5">
      <c r="C292" s="256"/>
      <c r="E292" s="183"/>
    </row>
    <row r="293" spans="3:5">
      <c r="C293" s="256"/>
      <c r="E293" s="183"/>
    </row>
    <row r="294" spans="3:5">
      <c r="C294" s="256"/>
      <c r="E294" s="183"/>
    </row>
    <row r="295" spans="3:5">
      <c r="C295" s="256"/>
      <c r="E295" s="183"/>
    </row>
    <row r="296" spans="3:5">
      <c r="C296" s="256"/>
      <c r="E296" s="183"/>
    </row>
    <row r="297" spans="3:5">
      <c r="C297" s="256"/>
      <c r="E297" s="183"/>
    </row>
    <row r="298" spans="3:5">
      <c r="C298" s="256"/>
      <c r="E298" s="183"/>
    </row>
    <row r="299" spans="3:5">
      <c r="C299" s="256"/>
      <c r="E299" s="183"/>
    </row>
    <row r="300" spans="3:5">
      <c r="C300" s="256"/>
      <c r="E300" s="183"/>
    </row>
    <row r="301" spans="3:5">
      <c r="C301" s="256"/>
      <c r="E301" s="183"/>
    </row>
    <row r="302" spans="3:5">
      <c r="C302" s="256"/>
      <c r="E302" s="183"/>
    </row>
    <row r="303" spans="3:5">
      <c r="C303" s="256"/>
      <c r="E303" s="183"/>
    </row>
    <row r="304" spans="3:5">
      <c r="C304" s="256"/>
      <c r="E304" s="183"/>
    </row>
  </sheetData>
  <mergeCells count="12">
    <mergeCell ref="P2:Q2"/>
    <mergeCell ref="R2:S2"/>
    <mergeCell ref="D1:E1"/>
    <mergeCell ref="J1:K1"/>
    <mergeCell ref="P1:Q1"/>
    <mergeCell ref="L2:M2"/>
    <mergeCell ref="N2:O2"/>
    <mergeCell ref="B2:C2"/>
    <mergeCell ref="D2:E2"/>
    <mergeCell ref="F2:G2"/>
    <mergeCell ref="H2:I2"/>
    <mergeCell ref="J2:K2"/>
  </mergeCells>
  <printOptions horizontalCentered="1"/>
  <pageMargins left="0.17" right="0.12" top="0.94" bottom="0.32" header="0.28999999999999998" footer="0.22"/>
  <pageSetup scale="74" fitToHeight="4" orientation="portrait" r:id="rId1"/>
  <headerFooter alignWithMargins="0">
    <oddHeader>&amp;C&amp;14NUMBER OF PERSONS BY STATE OR COUNTRY OF RESIDENCE REPORT
IN LODGINGS ENDORSED BY PRTC
FOR THE MONTH OF APRIL 2016 VS 2015
and Cummulative Figures For Fiscal and Calendar Year</oddHeader>
    <oddFooter>&amp;LSource:  Puerto Rico Tourism Company
Research &amp; Statistics Office&amp;CPage &amp;P of &amp;N</oddFooter>
  </headerFooter>
  <rowBreaks count="3" manualBreakCount="3">
    <brk id="67" max="18" man="1"/>
    <brk id="136" max="18" man="1"/>
    <brk id="207" max="18" man="1"/>
  </rowBreaks>
  <colBreaks count="2" manualBreakCount="2">
    <brk id="7" max="228" man="1"/>
    <brk id="13" max="228"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94"/>
  <sheetViews>
    <sheetView topLeftCell="A10" workbookViewId="0"/>
  </sheetViews>
  <sheetFormatPr defaultColWidth="9.109375" defaultRowHeight="13.2"/>
  <cols>
    <col min="1" max="1" width="1.88671875" style="266" customWidth="1"/>
    <col min="2" max="2" width="72.44140625" style="266" customWidth="1"/>
    <col min="3" max="4" width="11" style="264" customWidth="1"/>
    <col min="5" max="5" width="12.6640625" style="258" customWidth="1"/>
    <col min="6" max="6" width="14.88671875" style="259" customWidth="1"/>
    <col min="7" max="7" width="11.6640625" style="257" customWidth="1"/>
    <col min="8" max="8" width="13.44140625" style="260" customWidth="1"/>
    <col min="9" max="9" width="12.88671875" style="258" customWidth="1"/>
    <col min="10" max="10" width="12.44140625" style="259" customWidth="1"/>
    <col min="11" max="11" width="12.44140625" style="257" customWidth="1"/>
    <col min="12" max="12" width="11.6640625" style="260" customWidth="1"/>
    <col min="13" max="13" width="18" style="258" customWidth="1"/>
    <col min="14" max="14" width="11.88671875" style="259" customWidth="1"/>
    <col min="15" max="16384" width="9.109375" style="7"/>
  </cols>
  <sheetData>
    <row r="1" spans="1:14" ht="15" customHeight="1">
      <c r="A1" s="1"/>
      <c r="B1" s="273"/>
      <c r="C1" s="467"/>
      <c r="D1" s="468"/>
      <c r="E1" s="548" t="s">
        <v>0</v>
      </c>
      <c r="F1" s="549"/>
      <c r="G1" s="274"/>
      <c r="H1" s="6"/>
      <c r="I1" s="548" t="s">
        <v>0</v>
      </c>
      <c r="J1" s="549"/>
      <c r="K1" s="274"/>
      <c r="L1" s="6"/>
      <c r="M1" s="548" t="s">
        <v>0</v>
      </c>
      <c r="N1" s="549"/>
    </row>
    <row r="2" spans="1:14" ht="24.75" customHeight="1">
      <c r="A2" s="9" t="s">
        <v>1</v>
      </c>
      <c r="B2" s="275"/>
      <c r="C2" s="547" t="s">
        <v>371</v>
      </c>
      <c r="D2" s="544"/>
      <c r="E2" s="543" t="s">
        <v>372</v>
      </c>
      <c r="F2" s="543"/>
      <c r="G2" s="547" t="s">
        <v>3</v>
      </c>
      <c r="H2" s="544"/>
      <c r="I2" s="550" t="s">
        <v>375</v>
      </c>
      <c r="J2" s="551"/>
      <c r="K2" s="547" t="s">
        <v>4</v>
      </c>
      <c r="L2" s="544"/>
      <c r="M2" s="550" t="s">
        <v>376</v>
      </c>
      <c r="N2" s="551"/>
    </row>
    <row r="3" spans="1:14" ht="13.8" thickBot="1">
      <c r="A3" s="10" t="s">
        <v>5</v>
      </c>
      <c r="B3" s="276"/>
      <c r="C3" s="18">
        <v>2016</v>
      </c>
      <c r="D3" s="277" t="s">
        <v>6</v>
      </c>
      <c r="E3" s="278" t="s">
        <v>7</v>
      </c>
      <c r="F3" s="279" t="s">
        <v>8</v>
      </c>
      <c r="G3" s="18" t="s">
        <v>9</v>
      </c>
      <c r="H3" s="277" t="s">
        <v>10</v>
      </c>
      <c r="I3" s="280" t="s">
        <v>7</v>
      </c>
      <c r="J3" s="279" t="s">
        <v>8</v>
      </c>
      <c r="K3" s="18">
        <v>2016</v>
      </c>
      <c r="L3" s="277" t="s">
        <v>6</v>
      </c>
      <c r="M3" s="278" t="s">
        <v>7</v>
      </c>
      <c r="N3" s="279" t="s">
        <v>8</v>
      </c>
    </row>
    <row r="4" spans="1:14" ht="5.0999999999999996" customHeight="1">
      <c r="A4" s="46"/>
      <c r="B4" s="281"/>
      <c r="C4" s="282"/>
      <c r="D4" s="283"/>
      <c r="E4" s="284"/>
      <c r="F4" s="285"/>
      <c r="G4" s="286"/>
      <c r="H4" s="287"/>
      <c r="I4" s="284"/>
      <c r="J4" s="285"/>
      <c r="K4" s="288"/>
      <c r="L4" s="289"/>
      <c r="M4" s="284"/>
      <c r="N4" s="285"/>
    </row>
    <row r="5" spans="1:14" ht="12.9" customHeight="1">
      <c r="A5" s="290" t="s">
        <v>12</v>
      </c>
      <c r="B5" s="291"/>
      <c r="C5" s="292">
        <f>C7+C16</f>
        <v>91013</v>
      </c>
      <c r="D5" s="293">
        <f>D7+D16</f>
        <v>107249</v>
      </c>
      <c r="E5" s="294">
        <f>C5-D5</f>
        <v>-16236</v>
      </c>
      <c r="F5" s="295">
        <f>IF(D5=0,"-",(C5-D5)/D5)</f>
        <v>-0.1513860269093418</v>
      </c>
      <c r="G5" s="292">
        <f>G7+G16</f>
        <v>468504</v>
      </c>
      <c r="H5" s="296">
        <f>H7+H16</f>
        <v>473287</v>
      </c>
      <c r="I5" s="294">
        <f>G5-H5</f>
        <v>-4783</v>
      </c>
      <c r="J5" s="295">
        <f>IF(H5=0,"-",(G5-H5)/H5)</f>
        <v>-1.0105918818813954E-2</v>
      </c>
      <c r="K5" s="292">
        <f>K7+K16</f>
        <v>1343149.8966413541</v>
      </c>
      <c r="L5" s="293">
        <f>L7+L16</f>
        <v>1368202.6969332532</v>
      </c>
      <c r="M5" s="294">
        <f>K5-L5</f>
        <v>-25052.800291899126</v>
      </c>
      <c r="N5" s="295">
        <f>IF(L5=0,"-",(K5-L5)/L5)</f>
        <v>-1.8310737398817823E-2</v>
      </c>
    </row>
    <row r="6" spans="1:14" ht="5.0999999999999996" customHeight="1">
      <c r="A6" s="46"/>
      <c r="B6" s="281"/>
      <c r="C6" s="297"/>
      <c r="D6" s="298"/>
      <c r="E6" s="48"/>
      <c r="F6" s="299"/>
      <c r="G6" s="297"/>
      <c r="H6" s="50"/>
      <c r="I6" s="48"/>
      <c r="J6" s="299"/>
      <c r="K6" s="297"/>
      <c r="L6" s="298"/>
      <c r="M6" s="48"/>
      <c r="N6" s="299"/>
    </row>
    <row r="7" spans="1:14" ht="12.9" customHeight="1">
      <c r="A7" s="300" t="s">
        <v>13</v>
      </c>
      <c r="B7" s="301"/>
      <c r="C7" s="302">
        <f>SUM(C14+C13+C11+C10+C9)</f>
        <v>90060</v>
      </c>
      <c r="D7" s="303">
        <f>SUM(D14+D13+D11+D10+D9)</f>
        <v>106253</v>
      </c>
      <c r="E7" s="304">
        <f>C7-D7</f>
        <v>-16193</v>
      </c>
      <c r="F7" s="305">
        <f>IF(D7=0,"-",(C7-D7)/D7)</f>
        <v>-0.15240040281215589</v>
      </c>
      <c r="G7" s="302">
        <f>SUM(G14+G13+G11+G10+G9)</f>
        <v>465582</v>
      </c>
      <c r="H7" s="306">
        <f>SUM(H14+H13+H11+H10+H9)</f>
        <v>469833</v>
      </c>
      <c r="I7" s="304">
        <f>G7-H7</f>
        <v>-4251</v>
      </c>
      <c r="J7" s="305">
        <f>IF(H7=0,"-",(G7-H7)/H7)</f>
        <v>-9.0478957416784255E-3</v>
      </c>
      <c r="K7" s="302">
        <f>SUM(K14+K13+K11+K10+K9)</f>
        <v>1327808.8966413541</v>
      </c>
      <c r="L7" s="303">
        <f>SUM(L14+L13+L11+L10+L9)</f>
        <v>1350591.6969332532</v>
      </c>
      <c r="M7" s="304">
        <f>K7-L7</f>
        <v>-22782.800291899126</v>
      </c>
      <c r="N7" s="305">
        <f>IF(L7=0,"-",(K7-L7)/L7)</f>
        <v>-1.6868754889898498E-2</v>
      </c>
    </row>
    <row r="8" spans="1:14" ht="4.5" customHeight="1">
      <c r="A8" s="68"/>
      <c r="B8" s="307"/>
      <c r="C8" s="308"/>
      <c r="D8" s="76"/>
      <c r="E8" s="71"/>
      <c r="F8" s="309"/>
      <c r="G8" s="308"/>
      <c r="H8" s="310"/>
      <c r="I8" s="71"/>
      <c r="J8" s="309"/>
      <c r="K8" s="308"/>
      <c r="L8" s="76"/>
      <c r="M8" s="71"/>
      <c r="N8" s="309"/>
    </row>
    <row r="9" spans="1:14" ht="12.9" customHeight="1">
      <c r="A9" s="150"/>
      <c r="B9" s="311" t="s">
        <v>215</v>
      </c>
      <c r="C9" s="312">
        <f>'OCTOBER-16'!B9</f>
        <v>39368</v>
      </c>
      <c r="D9" s="209">
        <f>'OCTOBER-16'!C9</f>
        <v>45972</v>
      </c>
      <c r="E9" s="181">
        <f>C9-D9</f>
        <v>-6604</v>
      </c>
      <c r="F9" s="313">
        <f>IF(D9=0,"-",(C9-D9)/D9)</f>
        <v>-0.14365265813973724</v>
      </c>
      <c r="G9" s="312">
        <f>'OCTOBER-16'!H9</f>
        <v>206364</v>
      </c>
      <c r="H9" s="314">
        <f>'OCTOBER-16'!I9</f>
        <v>205655</v>
      </c>
      <c r="I9" s="181">
        <f>G9-H9</f>
        <v>709</v>
      </c>
      <c r="J9" s="313">
        <f>IF(H9=0,"-",(G9-H9)/H9)</f>
        <v>3.4475213342734191E-3</v>
      </c>
      <c r="K9" s="312">
        <f>'OCTOBER-16'!N9</f>
        <v>615151.70027224568</v>
      </c>
      <c r="L9" s="314">
        <f>'OCTOBER-16'!O9</f>
        <v>607881.90083003475</v>
      </c>
      <c r="M9" s="181">
        <f>K9-L9</f>
        <v>7269.7994422109332</v>
      </c>
      <c r="N9" s="313">
        <f>IF(L9=0,"-",(K9-L9)/L9)</f>
        <v>1.1959229962735124E-2</v>
      </c>
    </row>
    <row r="10" spans="1:14" ht="12.9" customHeight="1">
      <c r="A10" s="150"/>
      <c r="B10" s="311" t="s">
        <v>216</v>
      </c>
      <c r="C10" s="312">
        <f>'OCTOBER-16'!B28</f>
        <v>32145</v>
      </c>
      <c r="D10" s="209">
        <f>'OCTOBER-16'!C28</f>
        <v>37714</v>
      </c>
      <c r="E10" s="181">
        <f>C10-D10</f>
        <v>-5569</v>
      </c>
      <c r="F10" s="313">
        <f>IF(D10=0,"-",(C10-D10)/D10)</f>
        <v>-0.14766399745452616</v>
      </c>
      <c r="G10" s="312">
        <f>'OCTOBER-16'!H28</f>
        <v>162736</v>
      </c>
      <c r="H10" s="314">
        <f>'OCTOBER-16'!I28</f>
        <v>161228</v>
      </c>
      <c r="I10" s="181">
        <f>G10-H10</f>
        <v>1508</v>
      </c>
      <c r="J10" s="313">
        <f>IF(H10=0,"-",(G10-H10)/H10)</f>
        <v>9.3532140819212548E-3</v>
      </c>
      <c r="K10" s="312">
        <f>'OCTOBER-16'!N28</f>
        <v>412098.06493577384</v>
      </c>
      <c r="L10" s="314">
        <f>'OCTOBER-16'!O28</f>
        <v>413719.66433702543</v>
      </c>
      <c r="M10" s="181">
        <f>K10-L10</f>
        <v>-1621.5994012515876</v>
      </c>
      <c r="N10" s="313">
        <f>IF(L10=0,"-",(K10-L10)/L10)</f>
        <v>-3.9195608549333922E-3</v>
      </c>
    </row>
    <row r="11" spans="1:14" ht="12.9" customHeight="1">
      <c r="A11" s="150"/>
      <c r="B11" s="311" t="s">
        <v>217</v>
      </c>
      <c r="C11" s="312">
        <f>'OCTOBER-16'!B43</f>
        <v>18264</v>
      </c>
      <c r="D11" s="209">
        <f>'OCTOBER-16'!C43</f>
        <v>22217</v>
      </c>
      <c r="E11" s="181">
        <f>C11-D11</f>
        <v>-3953</v>
      </c>
      <c r="F11" s="313">
        <f>IF(D11=0,"-",(C11-D11)/D11)</f>
        <v>-0.17792681280100825</v>
      </c>
      <c r="G11" s="312">
        <f>'OCTOBER-16'!H43</f>
        <v>95476</v>
      </c>
      <c r="H11" s="314">
        <f>'OCTOBER-16'!I43</f>
        <v>98203</v>
      </c>
      <c r="I11" s="181">
        <f>G11-H11</f>
        <v>-2727</v>
      </c>
      <c r="J11" s="313">
        <f>IF(H11=0,"-",(G11-H11)/H11)</f>
        <v>-2.7769009093408552E-2</v>
      </c>
      <c r="K11" s="312">
        <f>'OCTOBER-16'!N43</f>
        <v>295786.13143333473</v>
      </c>
      <c r="L11" s="314">
        <f>'OCTOBER-16'!O43</f>
        <v>301645.78345882567</v>
      </c>
      <c r="M11" s="181">
        <f>K11-L11</f>
        <v>-5859.652025490941</v>
      </c>
      <c r="N11" s="313">
        <f>IF(L11=0,"-",(K11-L11)/L11)</f>
        <v>-1.942560561696291E-2</v>
      </c>
    </row>
    <row r="12" spans="1:14" ht="5.0999999999999996" customHeight="1">
      <c r="A12" s="68"/>
      <c r="B12" s="307"/>
      <c r="C12" s="315"/>
      <c r="D12" s="160"/>
      <c r="E12" s="106"/>
      <c r="F12" s="316"/>
      <c r="G12" s="312"/>
      <c r="H12" s="314"/>
      <c r="I12" s="106"/>
      <c r="J12" s="316"/>
      <c r="K12" s="312"/>
      <c r="L12" s="209"/>
      <c r="M12" s="106"/>
      <c r="N12" s="316"/>
    </row>
    <row r="13" spans="1:14" ht="12.9" customHeight="1">
      <c r="A13" s="150"/>
      <c r="B13" s="311" t="s">
        <v>218</v>
      </c>
      <c r="C13" s="312">
        <f>'OCTOBER-16'!B66</f>
        <v>0</v>
      </c>
      <c r="D13" s="209">
        <f>'OCTOBER-16'!C66</f>
        <v>0</v>
      </c>
      <c r="E13" s="181">
        <f>C13-D13</f>
        <v>0</v>
      </c>
      <c r="F13" s="317" t="str">
        <f>IF(D13=0,"-",(C13-D13)/D13)</f>
        <v>-</v>
      </c>
      <c r="G13" s="312">
        <f>'OCTOBER-16'!H66</f>
        <v>20</v>
      </c>
      <c r="H13" s="314">
        <f>'OCTOBER-16'!I66</f>
        <v>7</v>
      </c>
      <c r="I13" s="181">
        <f>G13-H13</f>
        <v>13</v>
      </c>
      <c r="J13" s="317">
        <f>IF(H13=0,"-",(G13-H13)/H13)</f>
        <v>1.8571428571428572</v>
      </c>
      <c r="K13" s="312">
        <f>'OCTOBER-16'!N66</f>
        <v>29</v>
      </c>
      <c r="L13" s="314">
        <f>'OCTOBER-16'!O66</f>
        <v>21.348307367323091</v>
      </c>
      <c r="M13" s="181">
        <f>K13-L13</f>
        <v>7.6516926326769088</v>
      </c>
      <c r="N13" s="313">
        <f>IF(L13=0,"-",(K13-L13)/L13)</f>
        <v>0.35842151328535843</v>
      </c>
    </row>
    <row r="14" spans="1:14" ht="12.9" customHeight="1">
      <c r="A14" s="150"/>
      <c r="B14" s="311" t="s">
        <v>219</v>
      </c>
      <c r="C14" s="312">
        <f>'OCTOBER-16'!B67</f>
        <v>283</v>
      </c>
      <c r="D14" s="209">
        <f>'OCTOBER-16'!C67</f>
        <v>350</v>
      </c>
      <c r="E14" s="181">
        <f>C14-D14</f>
        <v>-67</v>
      </c>
      <c r="F14" s="313">
        <f>IF(D14=0,"-",(C14-D14)/D14)</f>
        <v>-0.19142857142857142</v>
      </c>
      <c r="G14" s="312">
        <f>'OCTOBER-16'!H67</f>
        <v>986</v>
      </c>
      <c r="H14" s="314">
        <f>'OCTOBER-16'!I67</f>
        <v>4740</v>
      </c>
      <c r="I14" s="181">
        <f>G14-H14</f>
        <v>-3754</v>
      </c>
      <c r="J14" s="313">
        <f>IF(H14=0,"-",(G14-H14)/H14)</f>
        <v>-0.79198312236286916</v>
      </c>
      <c r="K14" s="312">
        <f>'OCTOBER-16'!N67</f>
        <v>4744</v>
      </c>
      <c r="L14" s="314">
        <f>'OCTOBER-16'!O67</f>
        <v>27323</v>
      </c>
      <c r="M14" s="181">
        <f>K14-L14</f>
        <v>-22579</v>
      </c>
      <c r="N14" s="313">
        <f>IF(L14=0,"-",(K14-L14)/L14)</f>
        <v>-0.82637338506020563</v>
      </c>
    </row>
    <row r="15" spans="1:14" ht="5.0999999999999996" customHeight="1">
      <c r="A15" s="68"/>
      <c r="B15" s="307"/>
      <c r="C15" s="315"/>
      <c r="D15" s="160"/>
      <c r="E15" s="106"/>
      <c r="F15" s="316"/>
      <c r="G15" s="315"/>
      <c r="H15" s="318"/>
      <c r="I15" s="106"/>
      <c r="J15" s="316"/>
      <c r="K15" s="312"/>
      <c r="L15" s="209"/>
      <c r="M15" s="106"/>
      <c r="N15" s="316"/>
    </row>
    <row r="16" spans="1:14" ht="12.9" customHeight="1" thickBot="1">
      <c r="A16" s="319" t="s">
        <v>70</v>
      </c>
      <c r="B16" s="320"/>
      <c r="C16" s="321">
        <f>'OCTOBER-16'!B69</f>
        <v>953</v>
      </c>
      <c r="D16" s="322">
        <f>'OCTOBER-16'!C69</f>
        <v>996</v>
      </c>
      <c r="E16" s="323">
        <f>C16-D16</f>
        <v>-43</v>
      </c>
      <c r="F16" s="324">
        <f>IF(D16=0,"-",(C16-D16)/D16)</f>
        <v>-4.3172690763052211E-2</v>
      </c>
      <c r="G16" s="321">
        <f>'OCTOBER-16'!H69</f>
        <v>2922</v>
      </c>
      <c r="H16" s="325">
        <f>'OCTOBER-16'!I69</f>
        <v>3454</v>
      </c>
      <c r="I16" s="323">
        <f>G16-H16</f>
        <v>-532</v>
      </c>
      <c r="J16" s="324">
        <f>IF(H16=0,"-",(G16-H16)/H16)</f>
        <v>-0.15402431962941518</v>
      </c>
      <c r="K16" s="326">
        <f>'OCTOBER-16'!N69</f>
        <v>15341</v>
      </c>
      <c r="L16" s="327">
        <f>'OCTOBER-16'!O69</f>
        <v>17611</v>
      </c>
      <c r="M16" s="323">
        <f>K16-L16</f>
        <v>-2270</v>
      </c>
      <c r="N16" s="324">
        <f>IF(L16=0,"-",(K16-L16)/L16)</f>
        <v>-0.12889671228209643</v>
      </c>
    </row>
    <row r="17" spans="1:14" ht="5.0999999999999996" customHeight="1">
      <c r="A17" s="113"/>
      <c r="B17" s="328"/>
      <c r="C17" s="308"/>
      <c r="D17" s="76"/>
      <c r="E17" s="71"/>
      <c r="F17" s="309"/>
      <c r="G17" s="308"/>
      <c r="H17" s="310"/>
      <c r="I17" s="71"/>
      <c r="J17" s="309"/>
      <c r="K17" s="308"/>
      <c r="L17" s="76"/>
      <c r="M17" s="71"/>
      <c r="N17" s="309"/>
    </row>
    <row r="18" spans="1:14" ht="12.9" customHeight="1">
      <c r="A18" s="290" t="s">
        <v>71</v>
      </c>
      <c r="B18" s="291"/>
      <c r="C18" s="292">
        <f>C20+C34+C49</f>
        <v>9679</v>
      </c>
      <c r="D18" s="293">
        <f>D20+D34+D49</f>
        <v>11308</v>
      </c>
      <c r="E18" s="294">
        <f>C18-D18</f>
        <v>-1629</v>
      </c>
      <c r="F18" s="295">
        <f>IF(D18=0,"-",(C18-D18)/D18)</f>
        <v>-0.14405730456314114</v>
      </c>
      <c r="G18" s="292">
        <f>G20+G34+G49</f>
        <v>37497</v>
      </c>
      <c r="H18" s="296">
        <f>H20+H34+H49</f>
        <v>39615</v>
      </c>
      <c r="I18" s="294">
        <f>G18-H18</f>
        <v>-2118</v>
      </c>
      <c r="J18" s="295">
        <f>IF(H18=0,"-",(G18-H18)/H18)</f>
        <v>-5.3464596743657708E-2</v>
      </c>
      <c r="K18" s="292">
        <f>K20+K34+K49</f>
        <v>96022</v>
      </c>
      <c r="L18" s="293">
        <f>L20+L34+L49</f>
        <v>99274</v>
      </c>
      <c r="M18" s="294">
        <f>K18-L18</f>
        <v>-3252</v>
      </c>
      <c r="N18" s="295">
        <f>IF(L18=0,"-",(K18-L18)/L18)</f>
        <v>-3.2757821786167575E-2</v>
      </c>
    </row>
    <row r="19" spans="1:14" ht="5.0999999999999996" customHeight="1">
      <c r="A19" s="113"/>
      <c r="B19" s="328"/>
      <c r="C19" s="96"/>
      <c r="D19" s="100"/>
      <c r="E19" s="92"/>
      <c r="F19" s="329"/>
      <c r="G19" s="96"/>
      <c r="H19" s="330"/>
      <c r="I19" s="92"/>
      <c r="J19" s="329"/>
      <c r="K19" s="96"/>
      <c r="L19" s="100"/>
      <c r="M19" s="92"/>
      <c r="N19" s="329"/>
    </row>
    <row r="20" spans="1:14" ht="12.9" customHeight="1">
      <c r="A20" s="80" t="s">
        <v>72</v>
      </c>
      <c r="B20" s="331"/>
      <c r="C20" s="90">
        <f>SUM(C21:C32)</f>
        <v>2538</v>
      </c>
      <c r="D20" s="88">
        <f>SUM(D21:D32)</f>
        <v>3073</v>
      </c>
      <c r="E20" s="83">
        <f t="shared" ref="E20:E32" si="0">C20-D20</f>
        <v>-535</v>
      </c>
      <c r="F20" s="332">
        <f t="shared" ref="F20:F32" si="1">IF(D20=0,"-",(C20-D20)/D20)</f>
        <v>-0.17409697364139279</v>
      </c>
      <c r="G20" s="90">
        <f>SUM(G21:G32)</f>
        <v>9878</v>
      </c>
      <c r="H20" s="333">
        <f>SUM(H21:H32)</f>
        <v>10281</v>
      </c>
      <c r="I20" s="83">
        <f t="shared" ref="I20:I32" si="2">G20-H20</f>
        <v>-403</v>
      </c>
      <c r="J20" s="332">
        <f t="shared" ref="J20:J32" si="3">IF(H20=0,"-",(G20-H20)/H20)</f>
        <v>-3.9198521544596826E-2</v>
      </c>
      <c r="K20" s="90">
        <f>SUM(K21:K32)</f>
        <v>33033</v>
      </c>
      <c r="L20" s="88">
        <f>SUM(L21:L32)</f>
        <v>31353</v>
      </c>
      <c r="M20" s="83">
        <f t="shared" ref="M20:M32" si="4">K20-L20</f>
        <v>1680</v>
      </c>
      <c r="N20" s="332">
        <f t="shared" ref="N20:N32" si="5">IF(L20=0,"-",(K20-L20)/L20)</f>
        <v>5.3583389149363697E-2</v>
      </c>
    </row>
    <row r="21" spans="1:14" s="336" customFormat="1" ht="12.9" customHeight="1">
      <c r="A21" s="334"/>
      <c r="B21" s="335" t="s">
        <v>220</v>
      </c>
      <c r="C21" s="312">
        <f>'OCTOBER-16'!B76+'OCTOBER-16'!B89+'OCTOBER-16'!B91</f>
        <v>141</v>
      </c>
      <c r="D21" s="209">
        <f>'OCTOBER-16'!C76+'OCTOBER-16'!C89+'OCTOBER-16'!C91</f>
        <v>179</v>
      </c>
      <c r="E21" s="181">
        <f t="shared" si="0"/>
        <v>-38</v>
      </c>
      <c r="F21" s="313">
        <f t="shared" si="1"/>
        <v>-0.21229050279329609</v>
      </c>
      <c r="G21" s="312">
        <f>'OCTOBER-16'!H76+'OCTOBER-16'!H89+'OCTOBER-16'!H91</f>
        <v>529</v>
      </c>
      <c r="H21" s="314">
        <f>'OCTOBER-16'!I76+'OCTOBER-16'!I89+'OCTOBER-16'!I91</f>
        <v>707</v>
      </c>
      <c r="I21" s="181">
        <f t="shared" si="2"/>
        <v>-178</v>
      </c>
      <c r="J21" s="313">
        <f t="shared" si="3"/>
        <v>-0.25176803394625175</v>
      </c>
      <c r="K21" s="312">
        <f>'OCTOBER-16'!N76+'OCTOBER-16'!N89+'OCTOBER-16'!N91</f>
        <v>1526</v>
      </c>
      <c r="L21" s="314">
        <f>'OCTOBER-16'!O76+'OCTOBER-16'!O89+'OCTOBER-16'!O91</f>
        <v>2207</v>
      </c>
      <c r="M21" s="181">
        <f t="shared" si="4"/>
        <v>-681</v>
      </c>
      <c r="N21" s="313">
        <f t="shared" si="5"/>
        <v>-0.30856366107838695</v>
      </c>
    </row>
    <row r="22" spans="1:14" ht="12.9" customHeight="1">
      <c r="A22" s="150"/>
      <c r="B22" s="311" t="s">
        <v>221</v>
      </c>
      <c r="C22" s="312">
        <f>'OCTOBER-16'!B79+'OCTOBER-16'!B80+'OCTOBER-16'!B92+'OCTOBER-16'!B99</f>
        <v>191</v>
      </c>
      <c r="D22" s="209">
        <f>'OCTOBER-16'!C79+'OCTOBER-16'!C80+'OCTOBER-16'!C92+'OCTOBER-16'!C99</f>
        <v>239</v>
      </c>
      <c r="E22" s="181">
        <f t="shared" si="0"/>
        <v>-48</v>
      </c>
      <c r="F22" s="313">
        <f t="shared" si="1"/>
        <v>-0.20083682008368201</v>
      </c>
      <c r="G22" s="312">
        <f>'OCTOBER-16'!H79+'OCTOBER-16'!H80+'OCTOBER-16'!H92+'OCTOBER-16'!H99</f>
        <v>584</v>
      </c>
      <c r="H22" s="314">
        <f>'OCTOBER-16'!I79+'OCTOBER-16'!I80+'OCTOBER-16'!I92+'OCTOBER-16'!I99</f>
        <v>556</v>
      </c>
      <c r="I22" s="181">
        <f t="shared" si="2"/>
        <v>28</v>
      </c>
      <c r="J22" s="313">
        <f t="shared" si="3"/>
        <v>5.0359712230215826E-2</v>
      </c>
      <c r="K22" s="312">
        <f>'OCTOBER-16'!N79+'OCTOBER-16'!N80+'OCTOBER-16'!N92+'OCTOBER-16'!N99</f>
        <v>7595</v>
      </c>
      <c r="L22" s="314">
        <f>'OCTOBER-16'!O79+'OCTOBER-16'!O80+'OCTOBER-16'!O92+'OCTOBER-16'!O99</f>
        <v>2346</v>
      </c>
      <c r="M22" s="181">
        <f t="shared" si="4"/>
        <v>5249</v>
      </c>
      <c r="N22" s="313">
        <f t="shared" si="5"/>
        <v>2.2374254049445867</v>
      </c>
    </row>
    <row r="23" spans="1:14" ht="12.9" customHeight="1">
      <c r="A23" s="150"/>
      <c r="B23" s="311" t="s">
        <v>222</v>
      </c>
      <c r="C23" s="312">
        <f>'OCTOBER-16'!B75+'OCTOBER-16'!B82+'OCTOBER-16'!B100</f>
        <v>496</v>
      </c>
      <c r="D23" s="209">
        <f>'OCTOBER-16'!C75+'OCTOBER-16'!C82+'OCTOBER-16'!C100</f>
        <v>452</v>
      </c>
      <c r="E23" s="181">
        <f t="shared" si="0"/>
        <v>44</v>
      </c>
      <c r="F23" s="313">
        <f t="shared" si="1"/>
        <v>9.7345132743362831E-2</v>
      </c>
      <c r="G23" s="312">
        <f>'OCTOBER-16'!H75+'OCTOBER-16'!H82+'OCTOBER-16'!H100</f>
        <v>1231</v>
      </c>
      <c r="H23" s="314">
        <f>'OCTOBER-16'!I75+'OCTOBER-16'!I82+'OCTOBER-16'!I100</f>
        <v>1269</v>
      </c>
      <c r="I23" s="181">
        <f t="shared" si="2"/>
        <v>-38</v>
      </c>
      <c r="J23" s="313">
        <f t="shared" si="3"/>
        <v>-2.9944838455476755E-2</v>
      </c>
      <c r="K23" s="312">
        <f>'OCTOBER-16'!N75+'OCTOBER-16'!N82+'OCTOBER-16'!N100</f>
        <v>4181</v>
      </c>
      <c r="L23" s="314">
        <f>'OCTOBER-16'!O75+'OCTOBER-16'!O82+'OCTOBER-16'!O100</f>
        <v>5255</v>
      </c>
      <c r="M23" s="181">
        <f t="shared" si="4"/>
        <v>-1074</v>
      </c>
      <c r="N23" s="313">
        <f t="shared" si="5"/>
        <v>-0.20437678401522361</v>
      </c>
    </row>
    <row r="24" spans="1:14" ht="12.9" customHeight="1">
      <c r="A24" s="150"/>
      <c r="B24" s="311" t="s">
        <v>223</v>
      </c>
      <c r="C24" s="312">
        <f>'OCTOBER-16'!B83+'OCTOBER-16'!B94+'OCTOBER-16'!B98</f>
        <v>885</v>
      </c>
      <c r="D24" s="209">
        <f>'OCTOBER-16'!C83+'OCTOBER-16'!C94+'OCTOBER-16'!C98</f>
        <v>922</v>
      </c>
      <c r="E24" s="181">
        <f t="shared" si="0"/>
        <v>-37</v>
      </c>
      <c r="F24" s="313">
        <f t="shared" si="1"/>
        <v>-4.0130151843817789E-2</v>
      </c>
      <c r="G24" s="312">
        <f>'OCTOBER-16'!H83+'OCTOBER-16'!H94+'OCTOBER-16'!H98</f>
        <v>4051</v>
      </c>
      <c r="H24" s="314">
        <f>'OCTOBER-16'!I83+'OCTOBER-16'!I94+'OCTOBER-16'!I98</f>
        <v>3144</v>
      </c>
      <c r="I24" s="181">
        <f>G24-H24</f>
        <v>907</v>
      </c>
      <c r="J24" s="313">
        <f t="shared" si="3"/>
        <v>0.28848600508905853</v>
      </c>
      <c r="K24" s="312">
        <f>'OCTOBER-16'!N83+'OCTOBER-16'!N94+'OCTOBER-16'!N98</f>
        <v>8217</v>
      </c>
      <c r="L24" s="314">
        <f>'OCTOBER-16'!O83+'OCTOBER-16'!O94+'OCTOBER-16'!O98</f>
        <v>8505</v>
      </c>
      <c r="M24" s="181">
        <f t="shared" si="4"/>
        <v>-288</v>
      </c>
      <c r="N24" s="313">
        <f t="shared" si="5"/>
        <v>-3.3862433862433865E-2</v>
      </c>
    </row>
    <row r="25" spans="1:14" ht="12.9" customHeight="1">
      <c r="A25" s="150"/>
      <c r="B25" s="311" t="s">
        <v>224</v>
      </c>
      <c r="C25" s="312">
        <f>'OCTOBER-16'!B87+'OCTOBER-16'!B103+'OCTOBER-16'!B104+'OCTOBER-16'!B105+'OCTOBER-16'!B106</f>
        <v>40</v>
      </c>
      <c r="D25" s="209">
        <f>'OCTOBER-16'!C87+'OCTOBER-16'!C103+'OCTOBER-16'!C104+'OCTOBER-16'!C105+'OCTOBER-16'!C106</f>
        <v>127</v>
      </c>
      <c r="E25" s="181">
        <f t="shared" si="0"/>
        <v>-87</v>
      </c>
      <c r="F25" s="313">
        <f t="shared" si="1"/>
        <v>-0.68503937007874016</v>
      </c>
      <c r="G25" s="312">
        <f>'OCTOBER-16'!H87+'OCTOBER-16'!H103+'OCTOBER-16'!H104+'OCTOBER-16'!H105+'OCTOBER-16'!H106</f>
        <v>252</v>
      </c>
      <c r="H25" s="314">
        <f>'OCTOBER-16'!I87+'OCTOBER-16'!I103+'OCTOBER-16'!I104+'OCTOBER-16'!I105+'OCTOBER-16'!I106</f>
        <v>434</v>
      </c>
      <c r="I25" s="181">
        <f t="shared" si="2"/>
        <v>-182</v>
      </c>
      <c r="J25" s="313">
        <f t="shared" si="3"/>
        <v>-0.41935483870967744</v>
      </c>
      <c r="K25" s="312">
        <f>'OCTOBER-16'!N87+'OCTOBER-16'!N103+'OCTOBER-16'!N104+'OCTOBER-16'!N105+'OCTOBER-16'!N106</f>
        <v>1072</v>
      </c>
      <c r="L25" s="314">
        <f>'OCTOBER-16'!O87+'OCTOBER-16'!O103+'OCTOBER-16'!O104+'OCTOBER-16'!O105+'OCTOBER-16'!O106</f>
        <v>1179</v>
      </c>
      <c r="M25" s="181">
        <f t="shared" si="4"/>
        <v>-107</v>
      </c>
      <c r="N25" s="313">
        <f t="shared" si="5"/>
        <v>-9.0754877014419005E-2</v>
      </c>
    </row>
    <row r="26" spans="1:14" ht="12.9" customHeight="1">
      <c r="A26" s="150"/>
      <c r="B26" s="311" t="s">
        <v>225</v>
      </c>
      <c r="C26" s="312">
        <f>'OCTOBER-16'!B107</f>
        <v>343</v>
      </c>
      <c r="D26" s="314">
        <f>'OCTOBER-16'!C107</f>
        <v>380</v>
      </c>
      <c r="E26" s="181">
        <f t="shared" si="0"/>
        <v>-37</v>
      </c>
      <c r="F26" s="313">
        <f t="shared" si="1"/>
        <v>-9.7368421052631576E-2</v>
      </c>
      <c r="G26" s="312">
        <f>'OCTOBER-16'!H107</f>
        <v>1046</v>
      </c>
      <c r="H26" s="314">
        <f>'OCTOBER-16'!I107</f>
        <v>1045</v>
      </c>
      <c r="I26" s="181">
        <f t="shared" si="2"/>
        <v>1</v>
      </c>
      <c r="J26" s="313">
        <f t="shared" si="3"/>
        <v>9.5693779904306223E-4</v>
      </c>
      <c r="K26" s="312">
        <f>'OCTOBER-16'!N107</f>
        <v>3732</v>
      </c>
      <c r="L26" s="314">
        <f>'OCTOBER-16'!O107</f>
        <v>3735</v>
      </c>
      <c r="M26" s="181">
        <f t="shared" si="4"/>
        <v>-3</v>
      </c>
      <c r="N26" s="313">
        <f t="shared" si="5"/>
        <v>-8.0321285140562252E-4</v>
      </c>
    </row>
    <row r="27" spans="1:14" ht="12.9" customHeight="1">
      <c r="A27" s="150"/>
      <c r="B27" s="311" t="s">
        <v>226</v>
      </c>
      <c r="C27" s="312">
        <f>'OCTOBER-16'!B81+'OCTOBER-16'!B88</f>
        <v>234</v>
      </c>
      <c r="D27" s="314">
        <f>'OCTOBER-16'!C81+'OCTOBER-16'!C88</f>
        <v>358</v>
      </c>
      <c r="E27" s="181">
        <f t="shared" si="0"/>
        <v>-124</v>
      </c>
      <c r="F27" s="313">
        <f t="shared" si="1"/>
        <v>-0.34636871508379891</v>
      </c>
      <c r="G27" s="312">
        <f>'OCTOBER-16'!H81+'OCTOBER-16'!H88</f>
        <v>1322</v>
      </c>
      <c r="H27" s="314">
        <f>'OCTOBER-16'!I81+'OCTOBER-16'!I88</f>
        <v>1624</v>
      </c>
      <c r="I27" s="181">
        <f t="shared" si="2"/>
        <v>-302</v>
      </c>
      <c r="J27" s="313">
        <f t="shared" si="3"/>
        <v>-0.18596059113300492</v>
      </c>
      <c r="K27" s="312">
        <f>'OCTOBER-16'!N81+'OCTOBER-16'!N88</f>
        <v>3240</v>
      </c>
      <c r="L27" s="314">
        <f>'OCTOBER-16'!O81+'OCTOBER-16'!O88</f>
        <v>3885</v>
      </c>
      <c r="M27" s="181">
        <f t="shared" si="4"/>
        <v>-645</v>
      </c>
      <c r="N27" s="313">
        <f t="shared" si="5"/>
        <v>-0.16602316602316602</v>
      </c>
    </row>
    <row r="28" spans="1:14" ht="12.9" customHeight="1">
      <c r="A28" s="150"/>
      <c r="B28" s="311" t="s">
        <v>227</v>
      </c>
      <c r="C28" s="312">
        <f>+'OCTOBER-16'!B86+'OCTOBER-16'!B90+'OCTOBER-16'!B96</f>
        <v>3</v>
      </c>
      <c r="D28" s="314">
        <f>+'OCTOBER-16'!C86+'OCTOBER-16'!C90+'OCTOBER-16'!C96</f>
        <v>3</v>
      </c>
      <c r="E28" s="181">
        <f t="shared" si="0"/>
        <v>0</v>
      </c>
      <c r="F28" s="313">
        <f t="shared" si="1"/>
        <v>0</v>
      </c>
      <c r="G28" s="312">
        <f>+'OCTOBER-16'!H86+'OCTOBER-16'!H90+'OCTOBER-16'!H96</f>
        <v>22</v>
      </c>
      <c r="H28" s="314">
        <f>+'OCTOBER-16'!I86+'OCTOBER-16'!I90+'OCTOBER-16'!I96</f>
        <v>37</v>
      </c>
      <c r="I28" s="181">
        <f t="shared" si="2"/>
        <v>-15</v>
      </c>
      <c r="J28" s="313">
        <f t="shared" si="3"/>
        <v>-0.40540540540540543</v>
      </c>
      <c r="K28" s="312">
        <f>'OCTOBER-16'!N86+'OCTOBER-16'!N90+'OCTOBER-16'!N96</f>
        <v>102</v>
      </c>
      <c r="L28" s="314">
        <f>+'OCTOBER-16'!O86+'OCTOBER-16'!O90+'OCTOBER-16'!O96</f>
        <v>115</v>
      </c>
      <c r="M28" s="181">
        <f t="shared" si="4"/>
        <v>-13</v>
      </c>
      <c r="N28" s="313">
        <f t="shared" si="5"/>
        <v>-0.11304347826086956</v>
      </c>
    </row>
    <row r="29" spans="1:14" ht="12.9" customHeight="1">
      <c r="A29" s="150"/>
      <c r="B29" s="311" t="s">
        <v>228</v>
      </c>
      <c r="C29" s="312">
        <f>'OCTOBER-16'!B84+'OCTOBER-16'!B85+'OCTOBER-16'!B93+'OCTOBER-16'!B101</f>
        <v>55</v>
      </c>
      <c r="D29" s="314">
        <f>'OCTOBER-16'!C84+'OCTOBER-16'!C85+'OCTOBER-16'!C93+'OCTOBER-16'!C101</f>
        <v>59</v>
      </c>
      <c r="E29" s="181">
        <f t="shared" si="0"/>
        <v>-4</v>
      </c>
      <c r="F29" s="313">
        <f t="shared" si="1"/>
        <v>-6.7796610169491525E-2</v>
      </c>
      <c r="G29" s="312">
        <f>'OCTOBER-16'!H84+'OCTOBER-16'!H85+'OCTOBER-16'!H93+'OCTOBER-16'!H101</f>
        <v>163</v>
      </c>
      <c r="H29" s="314">
        <f>'OCTOBER-16'!I84+'OCTOBER-16'!I85+'OCTOBER-16'!I93+'OCTOBER-16'!I101</f>
        <v>212</v>
      </c>
      <c r="I29" s="181">
        <f t="shared" si="2"/>
        <v>-49</v>
      </c>
      <c r="J29" s="313">
        <f t="shared" si="3"/>
        <v>-0.23113207547169812</v>
      </c>
      <c r="K29" s="312">
        <f>'OCTOBER-16'!N84+'OCTOBER-16'!N85+'OCTOBER-16'!N93+'OCTOBER-16'!N101</f>
        <v>664</v>
      </c>
      <c r="L29" s="314">
        <f>'OCTOBER-16'!O84+'OCTOBER-16'!O85+'OCTOBER-16'!O93+'OCTOBER-16'!O101</f>
        <v>556</v>
      </c>
      <c r="M29" s="181">
        <f t="shared" si="4"/>
        <v>108</v>
      </c>
      <c r="N29" s="313">
        <f t="shared" si="5"/>
        <v>0.19424460431654678</v>
      </c>
    </row>
    <row r="30" spans="1:14" ht="12.9" customHeight="1">
      <c r="A30" s="150"/>
      <c r="B30" s="337" t="s">
        <v>229</v>
      </c>
      <c r="C30" s="312">
        <f>'OCTOBER-16'!B77+'OCTOBER-16'!B78+'OCTOBER-16'!B95+'OCTOBER-16'!B108+'OCTOBER-16'!B109+'OCTOBER-16'!B74+'OCTOBER-16'!B97</f>
        <v>78</v>
      </c>
      <c r="D30" s="314">
        <f>'OCTOBER-16'!C77+'OCTOBER-16'!C78+'OCTOBER-16'!C95+'OCTOBER-16'!C108+'OCTOBER-16'!C109+'OCTOBER-16'!C74+'OCTOBER-16'!C97</f>
        <v>103</v>
      </c>
      <c r="E30" s="181">
        <f t="shared" si="0"/>
        <v>-25</v>
      </c>
      <c r="F30" s="313">
        <f t="shared" si="1"/>
        <v>-0.24271844660194175</v>
      </c>
      <c r="G30" s="312">
        <f>'OCTOBER-16'!H77+'OCTOBER-16'!H78+'OCTOBER-16'!H95+'OCTOBER-16'!H108+'OCTOBER-16'!H109+'OCTOBER-16'!H74+'OCTOBER-16'!H97</f>
        <v>296</v>
      </c>
      <c r="H30" s="314">
        <f>'OCTOBER-16'!I77+'OCTOBER-16'!I78+'OCTOBER-16'!I95+'OCTOBER-16'!I108+'OCTOBER-16'!I109+'OCTOBER-16'!I74+'OCTOBER-16'!I97</f>
        <v>339</v>
      </c>
      <c r="I30" s="181">
        <f t="shared" si="2"/>
        <v>-43</v>
      </c>
      <c r="J30" s="313">
        <f t="shared" si="3"/>
        <v>-0.12684365781710916</v>
      </c>
      <c r="K30" s="312">
        <f>'OCTOBER-16'!N77+'OCTOBER-16'!N78+'OCTOBER-16'!N95+'OCTOBER-16'!N108+'OCTOBER-16'!N109+'OCTOBER-16'!N74+'OCTOBER-16'!N97</f>
        <v>918</v>
      </c>
      <c r="L30" s="314">
        <f>'OCTOBER-16'!O77+'OCTOBER-16'!O78+'OCTOBER-16'!O95+'OCTOBER-16'!O108+'OCTOBER-16'!O109+'OCTOBER-16'!O74+'OCTOBER-16'!O97</f>
        <v>1053</v>
      </c>
      <c r="M30" s="181">
        <f t="shared" si="4"/>
        <v>-135</v>
      </c>
      <c r="N30" s="313">
        <f t="shared" si="5"/>
        <v>-0.12820512820512819</v>
      </c>
    </row>
    <row r="31" spans="1:14" ht="12.9" customHeight="1">
      <c r="A31" s="150"/>
      <c r="B31" s="338" t="s">
        <v>230</v>
      </c>
      <c r="C31" s="312">
        <f>'OCTOBER-16'!B118</f>
        <v>16</v>
      </c>
      <c r="D31" s="314">
        <f>'OCTOBER-16'!C118</f>
        <v>10</v>
      </c>
      <c r="E31" s="181">
        <f t="shared" si="0"/>
        <v>6</v>
      </c>
      <c r="F31" s="313">
        <f t="shared" si="1"/>
        <v>0.6</v>
      </c>
      <c r="G31" s="312">
        <f>'OCTOBER-16'!H118</f>
        <v>21</v>
      </c>
      <c r="H31" s="314">
        <f>'OCTOBER-16'!I118</f>
        <v>33</v>
      </c>
      <c r="I31" s="181">
        <f t="shared" si="2"/>
        <v>-12</v>
      </c>
      <c r="J31" s="313">
        <f t="shared" si="3"/>
        <v>-0.36363636363636365</v>
      </c>
      <c r="K31" s="312">
        <f>'OCTOBER-16'!N118</f>
        <v>204</v>
      </c>
      <c r="L31" s="314">
        <f>'OCTOBER-16'!O118</f>
        <v>100</v>
      </c>
      <c r="M31" s="181">
        <f t="shared" si="4"/>
        <v>104</v>
      </c>
      <c r="N31" s="313">
        <f t="shared" si="5"/>
        <v>1.04</v>
      </c>
    </row>
    <row r="32" spans="1:14" ht="12.9" customHeight="1">
      <c r="A32" s="150"/>
      <c r="B32" s="311" t="s">
        <v>231</v>
      </c>
      <c r="C32" s="312">
        <f>'OCTOBER-16'!B122</f>
        <v>56</v>
      </c>
      <c r="D32" s="314">
        <f>'OCTOBER-16'!C122</f>
        <v>241</v>
      </c>
      <c r="E32" s="181">
        <f t="shared" si="0"/>
        <v>-185</v>
      </c>
      <c r="F32" s="313">
        <f t="shared" si="1"/>
        <v>-0.76763485477178428</v>
      </c>
      <c r="G32" s="312">
        <f>'OCTOBER-16'!H122</f>
        <v>361</v>
      </c>
      <c r="H32" s="314">
        <f>'OCTOBER-16'!I122</f>
        <v>881</v>
      </c>
      <c r="I32" s="181">
        <f t="shared" si="2"/>
        <v>-520</v>
      </c>
      <c r="J32" s="313">
        <f t="shared" si="3"/>
        <v>-0.59023836549375708</v>
      </c>
      <c r="K32" s="312">
        <f>'OCTOBER-16'!N122</f>
        <v>1582</v>
      </c>
      <c r="L32" s="314">
        <f>'OCTOBER-16'!O122</f>
        <v>2417</v>
      </c>
      <c r="M32" s="181">
        <f t="shared" si="4"/>
        <v>-835</v>
      </c>
      <c r="N32" s="313">
        <f t="shared" si="5"/>
        <v>-0.34546959040132397</v>
      </c>
    </row>
    <row r="33" spans="1:14" ht="5.0999999999999996" customHeight="1">
      <c r="A33" s="46"/>
      <c r="B33" s="281"/>
      <c r="C33" s="96"/>
      <c r="D33" s="100"/>
      <c r="E33" s="92"/>
      <c r="F33" s="329"/>
      <c r="G33" s="96"/>
      <c r="H33" s="330"/>
      <c r="I33" s="92"/>
      <c r="J33" s="329"/>
      <c r="K33" s="96"/>
      <c r="L33" s="100"/>
      <c r="M33" s="92"/>
      <c r="N33" s="329"/>
    </row>
    <row r="34" spans="1:14" ht="12.75" customHeight="1">
      <c r="A34" s="80" t="s">
        <v>232</v>
      </c>
      <c r="B34" s="339"/>
      <c r="C34" s="90">
        <f>SUM(C35:C40)</f>
        <v>6464</v>
      </c>
      <c r="D34" s="333">
        <f>SUM(D35:D40)</f>
        <v>7455</v>
      </c>
      <c r="E34" s="83">
        <f t="shared" ref="E34:E47" si="6">C34-D34</f>
        <v>-991</v>
      </c>
      <c r="F34" s="332">
        <f t="shared" ref="F34:F47" si="7">IF(D34=0,"-",(C34-D34)/D34)</f>
        <v>-0.13293091884641181</v>
      </c>
      <c r="G34" s="90">
        <f>SUM(G35:G40)</f>
        <v>25334</v>
      </c>
      <c r="H34" s="333">
        <f>SUM(H35:H40)</f>
        <v>26259</v>
      </c>
      <c r="I34" s="83">
        <f t="shared" ref="I34:I47" si="8">G34-H34</f>
        <v>-925</v>
      </c>
      <c r="J34" s="332">
        <f t="shared" ref="J34:J47" si="9">IF(H34=0,"-",(G34-H34)/H34)</f>
        <v>-3.5226017746296509E-2</v>
      </c>
      <c r="K34" s="90">
        <f>SUM(K35:K40)</f>
        <v>56249</v>
      </c>
      <c r="L34" s="88">
        <f>SUM(L35:L40)</f>
        <v>60152</v>
      </c>
      <c r="M34" s="83">
        <f t="shared" ref="M34:M47" si="10">K34-L34</f>
        <v>-3903</v>
      </c>
      <c r="N34" s="332">
        <f t="shared" ref="N34:N47" si="11">IF(L34=0,"-",(K34-L34)/L34)</f>
        <v>-6.4885623088176622E-2</v>
      </c>
    </row>
    <row r="35" spans="1:14" ht="12.9" customHeight="1">
      <c r="A35" s="46"/>
      <c r="B35" s="267" t="s">
        <v>233</v>
      </c>
      <c r="C35" s="312">
        <f>'OCTOBER-16'!B126+'OCTOBER-16'!B128</f>
        <v>1284</v>
      </c>
      <c r="D35" s="314">
        <f>'OCTOBER-16'!C126+'OCTOBER-16'!C128</f>
        <v>1634</v>
      </c>
      <c r="E35" s="92">
        <f t="shared" si="6"/>
        <v>-350</v>
      </c>
      <c r="F35" s="329">
        <f t="shared" si="7"/>
        <v>-0.21419828641370869</v>
      </c>
      <c r="G35" s="312">
        <f>'OCTOBER-16'!H126+'OCTOBER-16'!H128</f>
        <v>5469</v>
      </c>
      <c r="H35" s="314">
        <f>'OCTOBER-16'!I126+'OCTOBER-16'!I128</f>
        <v>5937</v>
      </c>
      <c r="I35" s="92">
        <f t="shared" si="8"/>
        <v>-468</v>
      </c>
      <c r="J35" s="329">
        <f t="shared" si="9"/>
        <v>-7.8827690752905508E-2</v>
      </c>
      <c r="K35" s="312">
        <f>'OCTOBER-16'!N126+'OCTOBER-16'!N128</f>
        <v>14133</v>
      </c>
      <c r="L35" s="314">
        <f>'OCTOBER-16'!O126+'OCTOBER-16'!O128</f>
        <v>14459</v>
      </c>
      <c r="M35" s="92">
        <f t="shared" si="10"/>
        <v>-326</v>
      </c>
      <c r="N35" s="329">
        <f t="shared" si="11"/>
        <v>-2.2546510823708416E-2</v>
      </c>
    </row>
    <row r="36" spans="1:14" ht="12.9" customHeight="1">
      <c r="A36" s="46"/>
      <c r="B36" s="267" t="s">
        <v>234</v>
      </c>
      <c r="C36" s="312">
        <f>'OCTOBER-16'!B140+'OCTOBER-16'!B143+'OCTOBER-16'!B151+'OCTOBER-16'!B144+'OCTOBER-16'!B148</f>
        <v>1023</v>
      </c>
      <c r="D36" s="314">
        <f>'OCTOBER-16'!C140+'OCTOBER-16'!C143+'OCTOBER-16'!C151+'OCTOBER-16'!C144+'OCTOBER-16'!C148</f>
        <v>1091</v>
      </c>
      <c r="E36" s="92">
        <f t="shared" si="6"/>
        <v>-68</v>
      </c>
      <c r="F36" s="329">
        <f t="shared" si="7"/>
        <v>-6.2328139321723187E-2</v>
      </c>
      <c r="G36" s="312">
        <f>'OCTOBER-16'!H140+'OCTOBER-16'!H143+'OCTOBER-16'!H151+'OCTOBER-16'!H144+'OCTOBER-16'!H148</f>
        <v>3851</v>
      </c>
      <c r="H36" s="314">
        <f>'OCTOBER-16'!I140+'OCTOBER-16'!I143+'OCTOBER-16'!I151+'OCTOBER-16'!I144+'OCTOBER-16'!I148</f>
        <v>3836</v>
      </c>
      <c r="I36" s="92">
        <f t="shared" si="8"/>
        <v>15</v>
      </c>
      <c r="J36" s="329">
        <f t="shared" si="9"/>
        <v>3.9103232533889472E-3</v>
      </c>
      <c r="K36" s="312">
        <f>'OCTOBER-16'!N140+'OCTOBER-16'!N143+'OCTOBER-16'!N151+'OCTOBER-16'!N144+'OCTOBER-16'!N148</f>
        <v>8938</v>
      </c>
      <c r="L36" s="314">
        <f>'OCTOBER-16'!O140+'OCTOBER-16'!O143+'OCTOBER-16'!O151+'OCTOBER-16'!O144+'OCTOBER-16'!O148</f>
        <v>10047</v>
      </c>
      <c r="M36" s="92">
        <f t="shared" si="10"/>
        <v>-1109</v>
      </c>
      <c r="N36" s="329">
        <f t="shared" si="11"/>
        <v>-0.11038120832089181</v>
      </c>
    </row>
    <row r="37" spans="1:14" ht="12.9" customHeight="1">
      <c r="A37" s="46"/>
      <c r="B37" s="267" t="s">
        <v>235</v>
      </c>
      <c r="C37" s="312">
        <f>'OCTOBER-16'!B141</f>
        <v>138</v>
      </c>
      <c r="D37" s="314">
        <f>'OCTOBER-16'!C141</f>
        <v>177</v>
      </c>
      <c r="E37" s="92">
        <f t="shared" si="6"/>
        <v>-39</v>
      </c>
      <c r="F37" s="329">
        <f t="shared" si="7"/>
        <v>-0.22033898305084745</v>
      </c>
      <c r="G37" s="312">
        <f>'OCTOBER-16'!H141</f>
        <v>1134</v>
      </c>
      <c r="H37" s="314">
        <f>'OCTOBER-16'!I141</f>
        <v>628</v>
      </c>
      <c r="I37" s="92">
        <f t="shared" si="8"/>
        <v>506</v>
      </c>
      <c r="J37" s="329">
        <f t="shared" si="9"/>
        <v>0.80573248407643316</v>
      </c>
      <c r="K37" s="312">
        <f>'OCTOBER-16'!N141</f>
        <v>2450</v>
      </c>
      <c r="L37" s="314">
        <f>'OCTOBER-16'!O141</f>
        <v>2736</v>
      </c>
      <c r="M37" s="92">
        <f t="shared" si="10"/>
        <v>-286</v>
      </c>
      <c r="N37" s="329">
        <f t="shared" si="11"/>
        <v>-0.10453216374269006</v>
      </c>
    </row>
    <row r="38" spans="1:14" ht="12.9" customHeight="1">
      <c r="A38" s="46"/>
      <c r="B38" s="267" t="s">
        <v>236</v>
      </c>
      <c r="C38" s="312">
        <f>'OCTOBER-16'!B139+'OCTOBER-16'!B142+'OCTOBER-16'!B150+'OCTOBER-16'!B147</f>
        <v>392</v>
      </c>
      <c r="D38" s="314">
        <f>'OCTOBER-16'!C139+'OCTOBER-16'!C142+'OCTOBER-16'!C150+'OCTOBER-16'!C147</f>
        <v>437</v>
      </c>
      <c r="E38" s="92">
        <f t="shared" si="6"/>
        <v>-45</v>
      </c>
      <c r="F38" s="329">
        <f t="shared" si="7"/>
        <v>-0.10297482837528604</v>
      </c>
      <c r="G38" s="312">
        <f>'OCTOBER-16'!H139+'OCTOBER-16'!H142+'OCTOBER-16'!H150+'OCTOBER-16'!H147</f>
        <v>1525</v>
      </c>
      <c r="H38" s="314">
        <f>'OCTOBER-16'!I139+'OCTOBER-16'!I142+'OCTOBER-16'!I150+'OCTOBER-16'!I147</f>
        <v>1317</v>
      </c>
      <c r="I38" s="92">
        <f t="shared" si="8"/>
        <v>208</v>
      </c>
      <c r="J38" s="329">
        <f t="shared" si="9"/>
        <v>0.15793470007593013</v>
      </c>
      <c r="K38" s="312">
        <f>'OCTOBER-16'!N139+'OCTOBER-16'!N142+'OCTOBER-16'!N150+'OCTOBER-16'!N147</f>
        <v>4179</v>
      </c>
      <c r="L38" s="314">
        <f>'OCTOBER-16'!O139+'OCTOBER-16'!O142+'OCTOBER-16'!O150+'OCTOBER-16'!O147</f>
        <v>4214</v>
      </c>
      <c r="M38" s="92">
        <f t="shared" si="10"/>
        <v>-35</v>
      </c>
      <c r="N38" s="329">
        <f t="shared" si="11"/>
        <v>-8.3056478405315621E-3</v>
      </c>
    </row>
    <row r="39" spans="1:14" ht="12.9" customHeight="1">
      <c r="A39" s="150"/>
      <c r="B39" s="256" t="s">
        <v>237</v>
      </c>
      <c r="C39" s="312">
        <f>('OCTOBER-16'!B152+'OCTOBER-16'!B145+'OCTOBER-16'!B146+'OCTOBER-16'!B149)</f>
        <v>23</v>
      </c>
      <c r="D39" s="314">
        <f>('OCTOBER-16'!C152+'OCTOBER-16'!C145+'OCTOBER-16'!C146+'OCTOBER-16'!C149)</f>
        <v>26</v>
      </c>
      <c r="E39" s="92">
        <f t="shared" si="6"/>
        <v>-3</v>
      </c>
      <c r="F39" s="329">
        <f t="shared" si="7"/>
        <v>-0.11538461538461539</v>
      </c>
      <c r="G39" s="312">
        <f>('OCTOBER-16'!H152+'OCTOBER-16'!H145+'OCTOBER-16'!H146+'OCTOBER-16'!H149)</f>
        <v>197</v>
      </c>
      <c r="H39" s="314">
        <f>('OCTOBER-16'!I152+'OCTOBER-16'!I145+'OCTOBER-16'!I146+'OCTOBER-16'!I149)</f>
        <v>128</v>
      </c>
      <c r="I39" s="92">
        <f t="shared" si="8"/>
        <v>69</v>
      </c>
      <c r="J39" s="329">
        <f t="shared" si="9"/>
        <v>0.5390625</v>
      </c>
      <c r="K39" s="312">
        <f>'OCTOBER-16'!N152+'OCTOBER-16'!N146+'OCTOBER-16'!N145+'OCTOBER-16'!N149</f>
        <v>371</v>
      </c>
      <c r="L39" s="314">
        <f>'OCTOBER-16'!O152+'OCTOBER-16'!O146+'OCTOBER-16'!O145+'OCTOBER-16'!O149</f>
        <v>245</v>
      </c>
      <c r="M39" s="92">
        <f t="shared" si="10"/>
        <v>126</v>
      </c>
      <c r="N39" s="329">
        <f t="shared" si="11"/>
        <v>0.51428571428571423</v>
      </c>
    </row>
    <row r="40" spans="1:14" ht="12.9" customHeight="1">
      <c r="A40" s="46"/>
      <c r="B40" s="267" t="s">
        <v>238</v>
      </c>
      <c r="C40" s="312">
        <f>SUM(C41:C47)</f>
        <v>3604</v>
      </c>
      <c r="D40" s="314">
        <f>SUM(D41:D47)</f>
        <v>4090</v>
      </c>
      <c r="E40" s="92">
        <f t="shared" si="6"/>
        <v>-486</v>
      </c>
      <c r="F40" s="329">
        <f t="shared" si="7"/>
        <v>-0.11882640586797066</v>
      </c>
      <c r="G40" s="312">
        <f>SUM(G41:G47)</f>
        <v>13158</v>
      </c>
      <c r="H40" s="314">
        <f>SUM(H41:H47)</f>
        <v>14413</v>
      </c>
      <c r="I40" s="92">
        <f t="shared" si="8"/>
        <v>-1255</v>
      </c>
      <c r="J40" s="329">
        <f t="shared" si="9"/>
        <v>-8.707416915284813E-2</v>
      </c>
      <c r="K40" s="312">
        <f>SUM(K41:K47)</f>
        <v>26178</v>
      </c>
      <c r="L40" s="314">
        <f>SUM(L41:L47)</f>
        <v>28451</v>
      </c>
      <c r="M40" s="92">
        <f t="shared" si="10"/>
        <v>-2273</v>
      </c>
      <c r="N40" s="329">
        <f t="shared" si="11"/>
        <v>-7.9891743699694207E-2</v>
      </c>
    </row>
    <row r="41" spans="1:14" s="346" customFormat="1" ht="12.9" customHeight="1">
      <c r="A41" s="340"/>
      <c r="B41" s="341" t="s">
        <v>239</v>
      </c>
      <c r="C41" s="342">
        <f>'OCTOBER-16'!B171+'OCTOBER-16'!B173+'OCTOBER-16'!B196</f>
        <v>105</v>
      </c>
      <c r="D41" s="343">
        <f>'OCTOBER-16'!C171+'OCTOBER-16'!C173+'OCTOBER-16'!C196</f>
        <v>86</v>
      </c>
      <c r="E41" s="344">
        <f t="shared" si="6"/>
        <v>19</v>
      </c>
      <c r="F41" s="345">
        <f t="shared" si="7"/>
        <v>0.22093023255813954</v>
      </c>
      <c r="G41" s="342">
        <f>'OCTOBER-16'!H171+'OCTOBER-16'!H173+'OCTOBER-16'!H196</f>
        <v>445</v>
      </c>
      <c r="H41" s="343">
        <f>'OCTOBER-16'!I171+'OCTOBER-16'!I173+'OCTOBER-16'!I196</f>
        <v>316</v>
      </c>
      <c r="I41" s="344">
        <f t="shared" si="8"/>
        <v>129</v>
      </c>
      <c r="J41" s="345">
        <f t="shared" si="9"/>
        <v>0.40822784810126583</v>
      </c>
      <c r="K41" s="312">
        <f>'OCTOBER-16'!N171+'OCTOBER-16'!N173+'OCTOBER-16'!N196</f>
        <v>646</v>
      </c>
      <c r="L41" s="314">
        <f>'OCTOBER-16'!O171+'OCTOBER-16'!O173+'OCTOBER-16'!O196</f>
        <v>598</v>
      </c>
      <c r="M41" s="344">
        <f t="shared" si="10"/>
        <v>48</v>
      </c>
      <c r="N41" s="345">
        <f t="shared" si="11"/>
        <v>8.0267558528428096E-2</v>
      </c>
    </row>
    <row r="42" spans="1:14" s="346" customFormat="1" ht="12.9" customHeight="1">
      <c r="A42" s="340"/>
      <c r="B42" s="341" t="s">
        <v>240</v>
      </c>
      <c r="C42" s="342">
        <f>'OCTOBER-16'!B169+'OCTOBER-16'!B170+'OCTOBER-16'!B172+'OCTOBER-16'!B174+'OCTOBER-16'!B175+'OCTOBER-16'!B176+'OCTOBER-16'!B179+'OCTOBER-16'!B181+'OCTOBER-16'!B190+'OCTOBER-16'!B191+'OCTOBER-16'!B194+'OCTOBER-16'!B195</f>
        <v>554</v>
      </c>
      <c r="D42" s="343">
        <f>'OCTOBER-16'!C169+'OCTOBER-16'!C170+'OCTOBER-16'!C172+'OCTOBER-16'!C174+'OCTOBER-16'!C175+'OCTOBER-16'!C176+'OCTOBER-16'!C179+'OCTOBER-16'!C181+'OCTOBER-16'!C190+'OCTOBER-16'!C191+'OCTOBER-16'!C194+'OCTOBER-16'!C195</f>
        <v>728</v>
      </c>
      <c r="E42" s="344">
        <f t="shared" si="6"/>
        <v>-174</v>
      </c>
      <c r="F42" s="345">
        <f t="shared" si="7"/>
        <v>-0.23901098901098902</v>
      </c>
      <c r="G42" s="342">
        <f>'OCTOBER-16'!H169+'OCTOBER-16'!H170+'OCTOBER-16'!H172+'OCTOBER-16'!H174+'OCTOBER-16'!H175+'OCTOBER-16'!H176+'OCTOBER-16'!H179+'OCTOBER-16'!H181+'OCTOBER-16'!H190+'OCTOBER-16'!H191+'OCTOBER-16'!H194+'OCTOBER-16'!H195</f>
        <v>2135</v>
      </c>
      <c r="H42" s="343">
        <f>'OCTOBER-16'!I169+'OCTOBER-16'!I170+'OCTOBER-16'!I172+'OCTOBER-16'!I174+'OCTOBER-16'!I175+'OCTOBER-16'!I176+'OCTOBER-16'!I179+'OCTOBER-16'!I181+'OCTOBER-16'!I190+'OCTOBER-16'!I191+'OCTOBER-16'!I194+'OCTOBER-16'!I195</f>
        <v>2508</v>
      </c>
      <c r="I42" s="344">
        <f t="shared" si="8"/>
        <v>-373</v>
      </c>
      <c r="J42" s="345">
        <f t="shared" si="9"/>
        <v>-0.14872408293460926</v>
      </c>
      <c r="K42" s="312">
        <f>'OCTOBER-16'!N169+'OCTOBER-16'!N170+'OCTOBER-16'!N172+'OCTOBER-16'!N174+'OCTOBER-16'!N175+'OCTOBER-16'!N176+'OCTOBER-16'!N179+'OCTOBER-16'!N181+'OCTOBER-16'!N190+'OCTOBER-16'!N191+'OCTOBER-16'!N194+'OCTOBER-16'!N195</f>
        <v>4119</v>
      </c>
      <c r="L42" s="314">
        <f>'OCTOBER-16'!O169+'OCTOBER-16'!O170+'OCTOBER-16'!O172+'OCTOBER-16'!O174+'OCTOBER-16'!O175+'OCTOBER-16'!O176+'OCTOBER-16'!O179+'OCTOBER-16'!O181+'OCTOBER-16'!O190+'OCTOBER-16'!O191+'OCTOBER-16'!O194+'OCTOBER-16'!O195</f>
        <v>4702</v>
      </c>
      <c r="M42" s="344">
        <f t="shared" si="10"/>
        <v>-583</v>
      </c>
      <c r="N42" s="345">
        <f t="shared" si="11"/>
        <v>-0.12398979157805189</v>
      </c>
    </row>
    <row r="43" spans="1:14" s="346" customFormat="1" ht="12.9" customHeight="1">
      <c r="A43" s="340"/>
      <c r="B43" s="341" t="s">
        <v>241</v>
      </c>
      <c r="C43" s="342">
        <f>'OCTOBER-16'!B156</f>
        <v>732</v>
      </c>
      <c r="D43" s="343">
        <f>'OCTOBER-16'!C156</f>
        <v>753</v>
      </c>
      <c r="E43" s="344">
        <f t="shared" si="6"/>
        <v>-21</v>
      </c>
      <c r="F43" s="345">
        <f t="shared" si="7"/>
        <v>-2.7888446215139442E-2</v>
      </c>
      <c r="G43" s="342">
        <f>'OCTOBER-16'!H156</f>
        <v>2243</v>
      </c>
      <c r="H43" s="343">
        <f>'OCTOBER-16'!I156</f>
        <v>2554</v>
      </c>
      <c r="I43" s="344">
        <f t="shared" si="8"/>
        <v>-311</v>
      </c>
      <c r="J43" s="345">
        <f t="shared" si="9"/>
        <v>-0.12176977290524667</v>
      </c>
      <c r="K43" s="312">
        <f>'OCTOBER-16'!N156</f>
        <v>5199</v>
      </c>
      <c r="L43" s="314">
        <f>'OCTOBER-16'!O156</f>
        <v>5883</v>
      </c>
      <c r="M43" s="344">
        <f t="shared" si="10"/>
        <v>-684</v>
      </c>
      <c r="N43" s="345">
        <f t="shared" si="11"/>
        <v>-0.11626721060683325</v>
      </c>
    </row>
    <row r="44" spans="1:14" s="346" customFormat="1" ht="12.9" customHeight="1">
      <c r="A44" s="340"/>
      <c r="B44" s="341" t="s">
        <v>242</v>
      </c>
      <c r="C44" s="342">
        <f>'OCTOBER-16'!B177+'OCTOBER-16'!B180+'OCTOBER-16'!B188+'OCTOBER-16'!B193</f>
        <v>222</v>
      </c>
      <c r="D44" s="343">
        <f>'OCTOBER-16'!C177+'OCTOBER-16'!C180+'OCTOBER-16'!C188+'OCTOBER-16'!C193</f>
        <v>363</v>
      </c>
      <c r="E44" s="344">
        <f t="shared" si="6"/>
        <v>-141</v>
      </c>
      <c r="F44" s="345">
        <f t="shared" si="7"/>
        <v>-0.38842975206611569</v>
      </c>
      <c r="G44" s="342">
        <f>'OCTOBER-16'!H177+'OCTOBER-16'!H180+'OCTOBER-16'!H188+'OCTOBER-16'!H193</f>
        <v>1328</v>
      </c>
      <c r="H44" s="343">
        <f>'OCTOBER-16'!I177+'OCTOBER-16'!I180+'OCTOBER-16'!I188+'OCTOBER-16'!I193</f>
        <v>2056</v>
      </c>
      <c r="I44" s="344">
        <f t="shared" si="8"/>
        <v>-728</v>
      </c>
      <c r="J44" s="345">
        <f t="shared" si="9"/>
        <v>-0.35408560311284049</v>
      </c>
      <c r="K44" s="312">
        <f>'OCTOBER-16'!N177+'OCTOBER-16'!N180+'OCTOBER-16'!N188+'OCTOBER-16'!N193</f>
        <v>2157</v>
      </c>
      <c r="L44" s="314">
        <f>'OCTOBER-16'!O177+'OCTOBER-16'!O180+'OCTOBER-16'!O188+'OCTOBER-16'!O193</f>
        <v>3189</v>
      </c>
      <c r="M44" s="344">
        <f t="shared" si="10"/>
        <v>-1032</v>
      </c>
      <c r="N44" s="345">
        <f t="shared" si="11"/>
        <v>-0.32361241768579491</v>
      </c>
    </row>
    <row r="45" spans="1:14" s="346" customFormat="1" ht="12.9" customHeight="1">
      <c r="A45" s="340"/>
      <c r="B45" s="341" t="s">
        <v>243</v>
      </c>
      <c r="C45" s="342">
        <f>'OCTOBER-16'!B187+'OCTOBER-16'!B189+'OCTOBER-16'!B192+'OCTOBER-16'!B185+'OCTOBER-16'!B184+'OCTOBER-16'!B183</f>
        <v>254</v>
      </c>
      <c r="D45" s="343">
        <f>'OCTOBER-16'!C187+'OCTOBER-16'!C189+'OCTOBER-16'!C192+'OCTOBER-16'!C185+'OCTOBER-16'!C184+'OCTOBER-16'!C183</f>
        <v>294</v>
      </c>
      <c r="E45" s="344">
        <f t="shared" si="6"/>
        <v>-40</v>
      </c>
      <c r="F45" s="345">
        <f t="shared" si="7"/>
        <v>-0.1360544217687075</v>
      </c>
      <c r="G45" s="342">
        <f>'OCTOBER-16'!H187+'OCTOBER-16'!H189+'OCTOBER-16'!H192+'OCTOBER-16'!H185+'OCTOBER-16'!H184+'OCTOBER-16'!H183</f>
        <v>840</v>
      </c>
      <c r="H45" s="343">
        <f>'OCTOBER-16'!I187+'OCTOBER-16'!I189+'OCTOBER-16'!I192+'OCTOBER-16'!I185+'OCTOBER-16'!I184+'OCTOBER-16'!I183</f>
        <v>846</v>
      </c>
      <c r="I45" s="344">
        <f t="shared" si="8"/>
        <v>-6</v>
      </c>
      <c r="J45" s="345">
        <f t="shared" si="9"/>
        <v>-7.0921985815602835E-3</v>
      </c>
      <c r="K45" s="312">
        <f>'OCTOBER-16'!N187+'OCTOBER-16'!N189+'OCTOBER-16'!N192+'OCTOBER-16'!N185+'OCTOBER-16'!N184+'OCTOBER-16'!N183</f>
        <v>1328</v>
      </c>
      <c r="L45" s="314">
        <f>'OCTOBER-16'!O187+'OCTOBER-16'!O189+'OCTOBER-16'!O192+'OCTOBER-16'!O185+'OCTOBER-16'!O184+'OCTOBER-16'!O183</f>
        <v>1206</v>
      </c>
      <c r="M45" s="344">
        <f t="shared" si="10"/>
        <v>122</v>
      </c>
      <c r="N45" s="345">
        <f t="shared" si="11"/>
        <v>0.1011608623548922</v>
      </c>
    </row>
    <row r="46" spans="1:14" s="346" customFormat="1" ht="12.9" customHeight="1">
      <c r="A46" s="340"/>
      <c r="B46" s="341" t="s">
        <v>244</v>
      </c>
      <c r="C46" s="342">
        <f>'OCTOBER-16'!B157</f>
        <v>1649</v>
      </c>
      <c r="D46" s="343">
        <f>'OCTOBER-16'!C157</f>
        <v>1757</v>
      </c>
      <c r="E46" s="344">
        <f t="shared" si="6"/>
        <v>-108</v>
      </c>
      <c r="F46" s="345">
        <f t="shared" si="7"/>
        <v>-6.1468412066021626E-2</v>
      </c>
      <c r="G46" s="342">
        <f>'OCTOBER-16'!H157</f>
        <v>5839</v>
      </c>
      <c r="H46" s="343">
        <f>'OCTOBER-16'!I157</f>
        <v>5810</v>
      </c>
      <c r="I46" s="344">
        <f t="shared" si="8"/>
        <v>29</v>
      </c>
      <c r="J46" s="345">
        <f t="shared" si="9"/>
        <v>4.9913941480206545E-3</v>
      </c>
      <c r="K46" s="312">
        <f>'OCTOBER-16'!N157</f>
        <v>12091</v>
      </c>
      <c r="L46" s="314">
        <f>'OCTOBER-16'!O157</f>
        <v>12118</v>
      </c>
      <c r="M46" s="344">
        <f t="shared" si="10"/>
        <v>-27</v>
      </c>
      <c r="N46" s="345">
        <f t="shared" si="11"/>
        <v>-2.2280904439676515E-3</v>
      </c>
    </row>
    <row r="47" spans="1:14" ht="12.9" customHeight="1">
      <c r="A47" s="150"/>
      <c r="B47" s="256" t="s">
        <v>245</v>
      </c>
      <c r="C47" s="312">
        <f>('OCTOBER-16'!B197+'OCTOBER-16'!B186+'OCTOBER-16'!B155+'OCTOBER-16'!B178)</f>
        <v>88</v>
      </c>
      <c r="D47" s="314">
        <f>('OCTOBER-16'!C197+'OCTOBER-16'!C186+'OCTOBER-16'!C155+'OCTOBER-16'!C178)</f>
        <v>109</v>
      </c>
      <c r="E47" s="181">
        <f t="shared" si="6"/>
        <v>-21</v>
      </c>
      <c r="F47" s="313">
        <f t="shared" si="7"/>
        <v>-0.19266055045871561</v>
      </c>
      <c r="G47" s="312">
        <f>('OCTOBER-16'!H197+'OCTOBER-16'!H186+'OCTOBER-16'!H155+'OCTOBER-16'!H178)</f>
        <v>328</v>
      </c>
      <c r="H47" s="314">
        <f>('OCTOBER-16'!I197+'OCTOBER-16'!I186+'OCTOBER-16'!I155+'OCTOBER-16'!I178)</f>
        <v>323</v>
      </c>
      <c r="I47" s="181">
        <f t="shared" si="8"/>
        <v>5</v>
      </c>
      <c r="J47" s="313">
        <f t="shared" si="9"/>
        <v>1.5479876160990712E-2</v>
      </c>
      <c r="K47" s="312">
        <f>('OCTOBER-16'!N197+'OCTOBER-16'!N186+'OCTOBER-16'!N155+'OCTOBER-16'!N178)</f>
        <v>638</v>
      </c>
      <c r="L47" s="314">
        <f>('OCTOBER-16'!O197+'OCTOBER-16'!O186+'OCTOBER-16'!O155+'OCTOBER-16'!O178)</f>
        <v>755</v>
      </c>
      <c r="M47" s="181">
        <f t="shared" si="10"/>
        <v>-117</v>
      </c>
      <c r="N47" s="313">
        <f t="shared" si="11"/>
        <v>-0.15496688741721854</v>
      </c>
    </row>
    <row r="48" spans="1:14" ht="5.0999999999999996" customHeight="1">
      <c r="A48" s="46"/>
      <c r="B48" s="267"/>
      <c r="C48" s="96"/>
      <c r="D48" s="330"/>
      <c r="E48" s="92"/>
      <c r="F48" s="329"/>
      <c r="G48" s="96"/>
      <c r="H48" s="330"/>
      <c r="I48" s="92"/>
      <c r="J48" s="329"/>
      <c r="K48" s="96"/>
      <c r="L48" s="100"/>
      <c r="M48" s="92"/>
      <c r="N48" s="329"/>
    </row>
    <row r="49" spans="1:14" s="103" customFormat="1" ht="12.75" customHeight="1">
      <c r="A49" s="80" t="s">
        <v>246</v>
      </c>
      <c r="B49" s="339"/>
      <c r="C49" s="90">
        <f>'OCTOBER-16'!B199+'OCTOBER-16'!B209</f>
        <v>677</v>
      </c>
      <c r="D49" s="88">
        <f>'OCTOBER-16'!C199+'OCTOBER-16'!C209</f>
        <v>780</v>
      </c>
      <c r="E49" s="83">
        <f>C49-D49</f>
        <v>-103</v>
      </c>
      <c r="F49" s="332">
        <f>IF(D49=0,"-",(C49-D49)/D49)</f>
        <v>-0.13205128205128205</v>
      </c>
      <c r="G49" s="90">
        <f>'OCTOBER-16'!H199+'OCTOBER-16'!H209</f>
        <v>2285</v>
      </c>
      <c r="H49" s="333">
        <f>'OCTOBER-16'!I199+'OCTOBER-16'!I209</f>
        <v>3075</v>
      </c>
      <c r="I49" s="83">
        <f>G49-H49</f>
        <v>-790</v>
      </c>
      <c r="J49" s="332">
        <f>IF(H49=0,"-",(G49-H49)/H49)</f>
        <v>-0.25691056910569104</v>
      </c>
      <c r="K49" s="90">
        <f>'OCTOBER-16'!N199+'OCTOBER-16'!N209</f>
        <v>6740</v>
      </c>
      <c r="L49" s="333">
        <f>'OCTOBER-16'!O199+'OCTOBER-16'!O209</f>
        <v>7769</v>
      </c>
      <c r="M49" s="83">
        <f>K49-L49</f>
        <v>-1029</v>
      </c>
      <c r="N49" s="332">
        <f>IF(L49=0,"-",(K49-L49)/L49)</f>
        <v>-0.13244947869738705</v>
      </c>
    </row>
    <row r="50" spans="1:14" ht="5.0999999999999996" customHeight="1">
      <c r="A50" s="68"/>
      <c r="B50" s="256"/>
      <c r="C50" s="96"/>
      <c r="D50" s="100"/>
      <c r="E50" s="92"/>
      <c r="F50" s="329"/>
      <c r="G50" s="96"/>
      <c r="H50" s="330"/>
      <c r="I50" s="92"/>
      <c r="J50" s="329"/>
      <c r="K50" s="96"/>
      <c r="L50" s="100"/>
      <c r="M50" s="92"/>
      <c r="N50" s="329"/>
    </row>
    <row r="51" spans="1:14" ht="12.9" customHeight="1">
      <c r="A51" s="300" t="s">
        <v>208</v>
      </c>
      <c r="B51" s="347"/>
      <c r="C51" s="302">
        <f>'OCTOBER-16'!B219</f>
        <v>3782</v>
      </c>
      <c r="D51" s="306">
        <f>'OCTOBER-16'!C219</f>
        <v>3622</v>
      </c>
      <c r="E51" s="304">
        <f>C51-D51</f>
        <v>160</v>
      </c>
      <c r="F51" s="305">
        <f>IF(D51=0,"-",(C51-D51)/D51)</f>
        <v>4.417448923246825E-2</v>
      </c>
      <c r="G51" s="302">
        <f>'OCTOBER-16'!H219</f>
        <v>19534</v>
      </c>
      <c r="H51" s="306">
        <f>'OCTOBER-16'!I219</f>
        <v>13794</v>
      </c>
      <c r="I51" s="304">
        <f>G51-H51</f>
        <v>5740</v>
      </c>
      <c r="J51" s="305">
        <f>IF(H51=0,"-",(G51-H51)/H51)</f>
        <v>0.4161229520081195</v>
      </c>
      <c r="K51" s="302">
        <f>'OCTOBER-16'!N219</f>
        <v>49826</v>
      </c>
      <c r="L51" s="306">
        <f>'OCTOBER-16'!O219</f>
        <v>23394</v>
      </c>
      <c r="M51" s="304">
        <f>K51-L51</f>
        <v>26432</v>
      </c>
      <c r="N51" s="305">
        <f>IF(L51=0,"-",(K51-L51)/L51)</f>
        <v>1.1298623578695393</v>
      </c>
    </row>
    <row r="52" spans="1:14" ht="5.0999999999999996" customHeight="1">
      <c r="A52" s="46"/>
      <c r="B52" s="267"/>
      <c r="C52" s="96"/>
      <c r="D52" s="330"/>
      <c r="E52" s="92"/>
      <c r="F52" s="329"/>
      <c r="G52" s="315"/>
      <c r="H52" s="318"/>
      <c r="I52" s="92"/>
      <c r="J52" s="329"/>
      <c r="K52" s="308"/>
      <c r="L52" s="310"/>
      <c r="M52" s="92"/>
      <c r="N52" s="329"/>
    </row>
    <row r="53" spans="1:14" ht="12.9" customHeight="1" thickBot="1">
      <c r="A53" s="348" t="s">
        <v>209</v>
      </c>
      <c r="B53" s="349"/>
      <c r="C53" s="350">
        <f>'OCTOBER-16'!B221</f>
        <v>0</v>
      </c>
      <c r="D53" s="351">
        <f>'OCTOBER-16'!C221</f>
        <v>0</v>
      </c>
      <c r="E53" s="352">
        <f>C53-D53</f>
        <v>0</v>
      </c>
      <c r="F53" s="353" t="str">
        <f>IF(D53=0,"-",(C53-D53)/D53)</f>
        <v>-</v>
      </c>
      <c r="G53" s="354">
        <f>'OCTOBER-16'!H221</f>
        <v>0</v>
      </c>
      <c r="H53" s="355">
        <f>'OCTOBER-16'!I221</f>
        <v>0</v>
      </c>
      <c r="I53" s="352">
        <f>G53-H53</f>
        <v>0</v>
      </c>
      <c r="J53" s="353" t="str">
        <f>IF(H53=0,"-",(G53-H53)/H53)</f>
        <v>-</v>
      </c>
      <c r="K53" s="354">
        <f>'OCTOBER-16'!N221</f>
        <v>0</v>
      </c>
      <c r="L53" s="355">
        <f>'OCTOBER-16'!O221</f>
        <v>5</v>
      </c>
      <c r="M53" s="352">
        <f>K53-L53</f>
        <v>-5</v>
      </c>
      <c r="N53" s="353">
        <f>IF(L53=0,"-",(K53-L53)/L53)</f>
        <v>-1</v>
      </c>
    </row>
    <row r="54" spans="1:14" ht="5.0999999999999996" customHeight="1">
      <c r="A54" s="46"/>
      <c r="B54" s="267"/>
      <c r="C54" s="96"/>
      <c r="D54" s="100"/>
      <c r="E54" s="92"/>
      <c r="F54" s="329"/>
      <c r="G54" s="308"/>
      <c r="H54" s="310"/>
      <c r="I54" s="92"/>
      <c r="J54" s="329"/>
      <c r="K54" s="308"/>
      <c r="L54" s="76"/>
      <c r="M54" s="92"/>
      <c r="N54" s="329"/>
    </row>
    <row r="55" spans="1:14" ht="12.75" customHeight="1">
      <c r="A55" s="290" t="s">
        <v>210</v>
      </c>
      <c r="B55" s="356"/>
      <c r="C55" s="292">
        <f>'OCTOBER-16'!B223</f>
        <v>64311</v>
      </c>
      <c r="D55" s="293">
        <f>'OCTOBER-16'!C223</f>
        <v>63890</v>
      </c>
      <c r="E55" s="294">
        <f>C55-D55</f>
        <v>421</v>
      </c>
      <c r="F55" s="295">
        <f>IF(D55=0,"-",(C55-D55)/D55)</f>
        <v>6.5894506182501171E-3</v>
      </c>
      <c r="G55" s="292">
        <f>'OCTOBER-16'!H223</f>
        <v>348833</v>
      </c>
      <c r="H55" s="296">
        <f>'OCTOBER-16'!I223</f>
        <v>337710</v>
      </c>
      <c r="I55" s="294">
        <f>G55-H55</f>
        <v>11123</v>
      </c>
      <c r="J55" s="295">
        <f>IF(H55=0,"-",(G55-H55)/H55)</f>
        <v>3.293654318794232E-2</v>
      </c>
      <c r="K55" s="292">
        <f>'OCTOBER-16'!N223</f>
        <v>742778</v>
      </c>
      <c r="L55" s="296">
        <f>'OCTOBER-16'!O223</f>
        <v>725871</v>
      </c>
      <c r="M55" s="294">
        <f>K55-L55</f>
        <v>16907</v>
      </c>
      <c r="N55" s="295">
        <f>IF(L55=0,"-",(K55-L55)/L55)</f>
        <v>2.3292017452136812E-2</v>
      </c>
    </row>
    <row r="56" spans="1:14" ht="9.9" customHeight="1">
      <c r="A56" s="113"/>
      <c r="B56" s="328"/>
      <c r="C56" s="96"/>
      <c r="D56" s="100"/>
      <c r="E56" s="92"/>
      <c r="F56" s="329"/>
      <c r="G56" s="96"/>
      <c r="H56" s="330"/>
      <c r="I56" s="92"/>
      <c r="J56" s="329"/>
      <c r="K56" s="96"/>
      <c r="L56" s="100"/>
      <c r="M56" s="92"/>
      <c r="N56" s="329"/>
    </row>
    <row r="57" spans="1:14" ht="12.75" customHeight="1">
      <c r="A57" s="68" t="s">
        <v>212</v>
      </c>
      <c r="B57" s="307"/>
      <c r="C57" s="315">
        <f>C5+C18+C51+C53</f>
        <v>104474</v>
      </c>
      <c r="D57" s="160">
        <f>D5+D18+D51+D53</f>
        <v>122179</v>
      </c>
      <c r="E57" s="106">
        <f>C57-D57</f>
        <v>-17705</v>
      </c>
      <c r="F57" s="316">
        <f>IF(D57=0,"-",(C57-D57)/D57)</f>
        <v>-0.14491033647353474</v>
      </c>
      <c r="G57" s="315">
        <f>G5+G18+G51+G53</f>
        <v>525535</v>
      </c>
      <c r="H57" s="318">
        <f>H5+H18+H51+H53</f>
        <v>526696</v>
      </c>
      <c r="I57" s="106">
        <f>G57-H57</f>
        <v>-1161</v>
      </c>
      <c r="J57" s="316">
        <f>IF(H57=0,"-",(G57-H57)/H57)</f>
        <v>-2.2043076081838479E-3</v>
      </c>
      <c r="K57" s="315">
        <f>K5+K18+K51+K53</f>
        <v>1488997.8966413541</v>
      </c>
      <c r="L57" s="160">
        <f>L5+L18+L51+L53</f>
        <v>1490875.6969332532</v>
      </c>
      <c r="M57" s="106">
        <f>K57-L57</f>
        <v>-1877.800291899126</v>
      </c>
      <c r="N57" s="316">
        <f>IF(L57=0,"-",(K57-L57)/L57)</f>
        <v>-1.2595284072050947E-3</v>
      </c>
    </row>
    <row r="58" spans="1:14" ht="5.0999999999999996" customHeight="1">
      <c r="A58" s="68"/>
      <c r="B58" s="307"/>
      <c r="C58" s="315"/>
      <c r="D58" s="160"/>
      <c r="E58" s="106"/>
      <c r="F58" s="316"/>
      <c r="G58" s="315"/>
      <c r="H58" s="318"/>
      <c r="I58" s="106"/>
      <c r="J58" s="316"/>
      <c r="K58" s="315"/>
      <c r="L58" s="160"/>
      <c r="M58" s="106"/>
      <c r="N58" s="316"/>
    </row>
    <row r="59" spans="1:14" ht="12.75" customHeight="1">
      <c r="A59" s="68" t="s">
        <v>213</v>
      </c>
      <c r="B59" s="307"/>
      <c r="C59" s="315">
        <f>C55</f>
        <v>64311</v>
      </c>
      <c r="D59" s="160">
        <f>D55</f>
        <v>63890</v>
      </c>
      <c r="E59" s="106">
        <f>C59-D59</f>
        <v>421</v>
      </c>
      <c r="F59" s="316">
        <f>IF(D59=0,"-",(C59-D59)/D59)</f>
        <v>6.5894506182501171E-3</v>
      </c>
      <c r="G59" s="315">
        <f>G55</f>
        <v>348833</v>
      </c>
      <c r="H59" s="318">
        <f>H55</f>
        <v>337710</v>
      </c>
      <c r="I59" s="106">
        <f>G59-H59</f>
        <v>11123</v>
      </c>
      <c r="J59" s="316">
        <f>IF(H59=0,"-",(G59-H59)/H59)</f>
        <v>3.293654318794232E-2</v>
      </c>
      <c r="K59" s="315">
        <f>K55</f>
        <v>742778</v>
      </c>
      <c r="L59" s="160">
        <f>L55</f>
        <v>725871</v>
      </c>
      <c r="M59" s="106">
        <f>K59-L59</f>
        <v>16907</v>
      </c>
      <c r="N59" s="316">
        <f>IF(L59=0,"-",(K59-L59)/L59)</f>
        <v>2.3292017452136812E-2</v>
      </c>
    </row>
    <row r="60" spans="1:14" ht="9.9" customHeight="1">
      <c r="A60" s="113"/>
      <c r="B60" s="328"/>
      <c r="C60" s="308"/>
      <c r="D60" s="76"/>
      <c r="E60" s="71"/>
      <c r="F60" s="309"/>
      <c r="G60" s="308"/>
      <c r="H60" s="310"/>
      <c r="I60" s="71"/>
      <c r="J60" s="309"/>
      <c r="K60" s="308"/>
      <c r="L60" s="76"/>
      <c r="M60" s="71"/>
      <c r="N60" s="309"/>
    </row>
    <row r="61" spans="1:14" ht="12.75" customHeight="1" thickBot="1">
      <c r="A61" s="357" t="s">
        <v>214</v>
      </c>
      <c r="B61" s="358"/>
      <c r="C61" s="359">
        <f>C59+C57</f>
        <v>168785</v>
      </c>
      <c r="D61" s="360">
        <f>D59+D57</f>
        <v>186069</v>
      </c>
      <c r="E61" s="361">
        <f>C61-D61</f>
        <v>-17284</v>
      </c>
      <c r="F61" s="362">
        <f>IF(D61=0,"-",(C61-D61)/D61)</f>
        <v>-9.2890271888385487E-2</v>
      </c>
      <c r="G61" s="359">
        <f>G59+G57</f>
        <v>874368</v>
      </c>
      <c r="H61" s="363">
        <f>H59+H57</f>
        <v>864406</v>
      </c>
      <c r="I61" s="361">
        <f>G61-H61</f>
        <v>9962</v>
      </c>
      <c r="J61" s="362">
        <f>IF(H61=0,"-",(G61-H61)/H61)</f>
        <v>1.1524677061473428E-2</v>
      </c>
      <c r="K61" s="359">
        <f>K59+K57</f>
        <v>2231775.8966413541</v>
      </c>
      <c r="L61" s="360">
        <f>L59+L57</f>
        <v>2216746.6969332532</v>
      </c>
      <c r="M61" s="361">
        <f>K61-L61</f>
        <v>15029.199708100874</v>
      </c>
      <c r="N61" s="362">
        <f>IF(L61=0,"-",(K61-L61)/L61)</f>
        <v>6.7798453151607001E-3</v>
      </c>
    </row>
    <row r="62" spans="1:14" s="368" customFormat="1" ht="5.0999999999999996" customHeight="1">
      <c r="A62" s="364"/>
      <c r="B62" s="364"/>
      <c r="C62" s="365"/>
      <c r="D62" s="365"/>
      <c r="E62" s="366"/>
      <c r="F62" s="367"/>
      <c r="G62" s="364"/>
      <c r="I62" s="366"/>
      <c r="J62" s="367"/>
      <c r="K62" s="369"/>
      <c r="M62" s="366"/>
      <c r="N62" s="367"/>
    </row>
    <row r="63" spans="1:14" s="375" customFormat="1" ht="12.75" customHeight="1">
      <c r="A63" s="370"/>
      <c r="B63" s="371" t="s">
        <v>247</v>
      </c>
      <c r="C63" s="372"/>
      <c r="D63" s="372"/>
      <c r="E63" s="373"/>
      <c r="F63" s="374"/>
      <c r="G63" s="372"/>
      <c r="H63" s="372"/>
      <c r="I63" s="373"/>
      <c r="J63" s="374"/>
      <c r="K63" s="372"/>
      <c r="L63" s="372"/>
      <c r="M63" s="373"/>
      <c r="N63" s="374"/>
    </row>
    <row r="64" spans="1:14" s="368" customFormat="1" ht="5.0999999999999996" customHeight="1">
      <c r="A64" s="364"/>
      <c r="B64" s="364"/>
      <c r="C64" s="365"/>
      <c r="D64" s="365"/>
      <c r="E64" s="366"/>
      <c r="F64" s="367"/>
      <c r="G64" s="364"/>
      <c r="I64" s="366"/>
      <c r="J64" s="367"/>
      <c r="K64" s="369"/>
      <c r="M64" s="366"/>
      <c r="N64" s="367"/>
    </row>
    <row r="65" spans="1:14" s="382" customFormat="1" ht="12">
      <c r="A65" s="376" t="s">
        <v>248</v>
      </c>
      <c r="B65" s="371"/>
      <c r="C65" s="377"/>
      <c r="D65" s="377"/>
      <c r="E65" s="378"/>
      <c r="F65" s="379"/>
      <c r="G65" s="380"/>
      <c r="H65" s="380"/>
      <c r="I65" s="378"/>
      <c r="J65" s="381"/>
      <c r="K65" s="380"/>
      <c r="L65" s="380"/>
      <c r="M65" s="378"/>
      <c r="N65" s="381"/>
    </row>
    <row r="66" spans="1:14" s="382" customFormat="1" ht="11.4">
      <c r="B66" s="376"/>
      <c r="C66" s="376"/>
      <c r="D66" s="377"/>
      <c r="E66" s="378"/>
      <c r="F66" s="379"/>
      <c r="G66" s="380"/>
      <c r="H66" s="380"/>
      <c r="I66" s="378"/>
      <c r="J66" s="381"/>
      <c r="K66" s="380"/>
      <c r="L66" s="380"/>
      <c r="M66" s="378"/>
      <c r="N66" s="381"/>
    </row>
    <row r="67" spans="1:14" ht="12.75" customHeight="1">
      <c r="B67" s="267"/>
      <c r="D67" s="383"/>
      <c r="G67" s="183"/>
      <c r="H67" s="183"/>
      <c r="K67" s="266"/>
      <c r="L67" s="256"/>
    </row>
    <row r="68" spans="1:14" ht="12.9" customHeight="1">
      <c r="B68" s="267"/>
      <c r="D68" s="383"/>
      <c r="G68" s="266"/>
      <c r="H68" s="183"/>
      <c r="K68" s="266"/>
      <c r="L68" s="183"/>
    </row>
    <row r="69" spans="1:14" ht="12.75" customHeight="1">
      <c r="B69" s="267"/>
      <c r="C69" s="384"/>
      <c r="D69" s="383"/>
      <c r="E69" s="385"/>
      <c r="G69" s="266"/>
      <c r="H69" s="257"/>
      <c r="K69" s="266"/>
      <c r="L69" s="261"/>
    </row>
    <row r="70" spans="1:14" ht="12.9" customHeight="1">
      <c r="B70" s="267"/>
      <c r="D70" s="45"/>
      <c r="E70" s="385"/>
      <c r="H70" s="266"/>
      <c r="I70" s="385"/>
      <c r="M70" s="385"/>
    </row>
    <row r="71" spans="1:14" ht="12.9" customHeight="1">
      <c r="B71" s="267"/>
      <c r="D71" s="45"/>
      <c r="E71" s="385"/>
      <c r="H71" s="257"/>
      <c r="I71" s="385"/>
      <c r="K71" s="266"/>
      <c r="M71" s="385"/>
    </row>
    <row r="72" spans="1:14" ht="12.9" customHeight="1">
      <c r="B72" s="267"/>
      <c r="D72" s="45"/>
      <c r="E72" s="385"/>
      <c r="H72" s="257"/>
      <c r="I72" s="385"/>
      <c r="M72" s="385"/>
    </row>
    <row r="73" spans="1:14" ht="12.9" customHeight="1">
      <c r="B73" s="267"/>
      <c r="H73" s="257"/>
    </row>
    <row r="74" spans="1:14" ht="12.9" customHeight="1">
      <c r="B74" s="267"/>
      <c r="H74" s="257"/>
    </row>
    <row r="75" spans="1:14" ht="12.9" customHeight="1">
      <c r="B75" s="267"/>
      <c r="H75" s="257"/>
    </row>
    <row r="76" spans="1:14" ht="12.9" customHeight="1">
      <c r="B76" s="267"/>
      <c r="H76" s="257"/>
    </row>
    <row r="77" spans="1:14" ht="12.9" customHeight="1">
      <c r="B77" s="267"/>
      <c r="H77" s="257"/>
    </row>
    <row r="78" spans="1:14" ht="12.9" customHeight="1">
      <c r="B78" s="267"/>
      <c r="H78" s="257"/>
    </row>
    <row r="79" spans="1:14" ht="12.9" customHeight="1">
      <c r="B79" s="267"/>
      <c r="H79" s="257"/>
    </row>
    <row r="80" spans="1:14" ht="12.9" customHeight="1">
      <c r="B80" s="267"/>
      <c r="H80" s="257"/>
    </row>
    <row r="81" spans="1:14" ht="12.9" customHeight="1">
      <c r="B81" s="267"/>
      <c r="H81" s="257"/>
    </row>
    <row r="82" spans="1:14" s="258" customFormat="1" ht="12.9" customHeight="1">
      <c r="A82" s="266"/>
      <c r="B82" s="267"/>
      <c r="C82" s="264"/>
      <c r="D82" s="264"/>
      <c r="F82" s="259"/>
      <c r="G82" s="257"/>
      <c r="H82" s="257"/>
      <c r="J82" s="259"/>
      <c r="K82" s="257"/>
      <c r="L82" s="260"/>
      <c r="N82" s="259"/>
    </row>
    <row r="83" spans="1:14" s="258" customFormat="1" ht="12.9" customHeight="1">
      <c r="A83" s="266"/>
      <c r="B83" s="267"/>
      <c r="C83" s="264"/>
      <c r="D83" s="264"/>
      <c r="F83" s="259"/>
      <c r="G83" s="257"/>
      <c r="H83" s="257"/>
      <c r="J83" s="259"/>
      <c r="K83" s="257"/>
      <c r="L83" s="260"/>
      <c r="N83" s="259"/>
    </row>
    <row r="84" spans="1:14" s="258" customFormat="1" ht="12.9" customHeight="1">
      <c r="A84" s="266"/>
      <c r="B84" s="267"/>
      <c r="C84" s="264"/>
      <c r="D84" s="264"/>
      <c r="F84" s="259"/>
      <c r="G84" s="257"/>
      <c r="H84" s="257"/>
      <c r="J84" s="259"/>
      <c r="K84" s="257"/>
      <c r="L84" s="260"/>
      <c r="N84" s="259"/>
    </row>
    <row r="85" spans="1:14" s="258" customFormat="1" ht="12.9" customHeight="1">
      <c r="A85" s="266"/>
      <c r="B85" s="267"/>
      <c r="C85" s="264"/>
      <c r="D85" s="264"/>
      <c r="F85" s="259"/>
      <c r="G85" s="257"/>
      <c r="H85" s="257"/>
      <c r="J85" s="259"/>
      <c r="K85" s="257"/>
      <c r="L85" s="260"/>
      <c r="N85" s="259"/>
    </row>
    <row r="86" spans="1:14" s="258" customFormat="1" ht="12.9" customHeight="1">
      <c r="A86" s="266"/>
      <c r="B86" s="267"/>
      <c r="C86" s="264"/>
      <c r="D86" s="264"/>
      <c r="F86" s="259"/>
      <c r="G86" s="257"/>
      <c r="H86" s="260"/>
      <c r="J86" s="259"/>
      <c r="K86" s="257"/>
      <c r="L86" s="260"/>
      <c r="N86" s="259"/>
    </row>
    <row r="87" spans="1:14" s="258" customFormat="1" ht="12.9" customHeight="1">
      <c r="A87" s="266"/>
      <c r="B87" s="267"/>
      <c r="C87" s="264"/>
      <c r="D87" s="264"/>
      <c r="F87" s="259"/>
      <c r="G87" s="257"/>
      <c r="H87" s="260"/>
      <c r="J87" s="259"/>
      <c r="K87" s="257"/>
      <c r="L87" s="260"/>
      <c r="N87" s="259"/>
    </row>
    <row r="88" spans="1:14" s="258" customFormat="1" ht="12.9" customHeight="1">
      <c r="A88" s="266"/>
      <c r="B88" s="267"/>
      <c r="C88" s="264"/>
      <c r="D88" s="264"/>
      <c r="F88" s="259"/>
      <c r="G88" s="257"/>
      <c r="H88" s="260"/>
      <c r="J88" s="259"/>
      <c r="K88" s="257"/>
      <c r="L88" s="260"/>
      <c r="N88" s="259"/>
    </row>
    <row r="89" spans="1:14" s="258" customFormat="1" ht="12.9" customHeight="1">
      <c r="A89" s="266"/>
      <c r="B89" s="267"/>
      <c r="C89" s="264"/>
      <c r="D89" s="264"/>
      <c r="F89" s="259"/>
      <c r="G89" s="257"/>
      <c r="H89" s="260"/>
      <c r="J89" s="259"/>
      <c r="K89" s="257"/>
      <c r="L89" s="260"/>
      <c r="N89" s="259"/>
    </row>
    <row r="90" spans="1:14" s="258" customFormat="1" ht="12.9" customHeight="1">
      <c r="A90" s="266"/>
      <c r="B90" s="267"/>
      <c r="C90" s="264"/>
      <c r="D90" s="264"/>
      <c r="F90" s="259"/>
      <c r="G90" s="257"/>
      <c r="H90" s="260"/>
      <c r="J90" s="259"/>
      <c r="K90" s="257"/>
      <c r="L90" s="260"/>
      <c r="N90" s="259"/>
    </row>
    <row r="91" spans="1:14" s="258" customFormat="1" ht="12.9" customHeight="1">
      <c r="A91" s="266"/>
      <c r="B91" s="267"/>
      <c r="C91" s="264"/>
      <c r="D91" s="264"/>
      <c r="F91" s="259"/>
      <c r="G91" s="257"/>
      <c r="H91" s="260"/>
      <c r="J91" s="259"/>
      <c r="K91" s="257"/>
      <c r="L91" s="260"/>
      <c r="N91" s="259"/>
    </row>
    <row r="92" spans="1:14" s="258" customFormat="1" ht="12.9" customHeight="1">
      <c r="A92" s="266"/>
      <c r="B92" s="267"/>
      <c r="C92" s="264"/>
      <c r="D92" s="264"/>
      <c r="F92" s="259"/>
      <c r="G92" s="257"/>
      <c r="H92" s="260"/>
      <c r="J92" s="259"/>
      <c r="K92" s="257"/>
      <c r="L92" s="260"/>
      <c r="N92" s="259"/>
    </row>
    <row r="93" spans="1:14" s="258" customFormat="1" ht="12.9" customHeight="1">
      <c r="A93" s="266"/>
      <c r="B93" s="267"/>
      <c r="C93" s="264"/>
      <c r="D93" s="264"/>
      <c r="F93" s="259"/>
      <c r="G93" s="257"/>
      <c r="H93" s="260"/>
      <c r="J93" s="259"/>
      <c r="K93" s="257"/>
      <c r="L93" s="260"/>
      <c r="N93" s="259"/>
    </row>
    <row r="94" spans="1:14" s="258" customFormat="1" ht="12.9" customHeight="1">
      <c r="A94" s="266"/>
      <c r="B94" s="267"/>
      <c r="C94" s="264"/>
      <c r="D94" s="264"/>
      <c r="F94" s="259"/>
      <c r="G94" s="257"/>
      <c r="H94" s="260"/>
      <c r="J94" s="259"/>
      <c r="K94" s="257"/>
      <c r="L94" s="260"/>
      <c r="N94" s="259"/>
    </row>
  </sheetData>
  <mergeCells count="9">
    <mergeCell ref="C2:D2"/>
    <mergeCell ref="E2:F2"/>
    <mergeCell ref="E1:F1"/>
    <mergeCell ref="I1:J1"/>
    <mergeCell ref="M1:N1"/>
    <mergeCell ref="G2:H2"/>
    <mergeCell ref="I2:J2"/>
    <mergeCell ref="K2:L2"/>
    <mergeCell ref="M2:N2"/>
  </mergeCells>
  <printOptions horizontalCentered="1"/>
  <pageMargins left="0.17" right="0.15" top="1.3" bottom="0.64" header="0.5" footer="0.5"/>
  <pageSetup scale="59" orientation="landscape" r:id="rId1"/>
  <headerFooter alignWithMargins="0">
    <oddHeader>&amp;C&amp;14SUMMARY OF NUMBER OF PERSONS BY STATE OR COUNTRY OF RESIDENCE
IN LODGINGS ENDORSED BY PRTC
For the Month of: April 2016 vs 2015
and Cummulative Figures for Fiscal and Calendar Year</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1"/>
  <sheetViews>
    <sheetView topLeftCell="A7" workbookViewId="0">
      <selection activeCell="B10" sqref="B10:C19"/>
    </sheetView>
  </sheetViews>
  <sheetFormatPr defaultColWidth="9.109375" defaultRowHeight="13.2"/>
  <cols>
    <col min="1" max="1" width="3.109375" style="413" customWidth="1"/>
    <col min="2" max="2" width="19.5546875" style="256" bestFit="1" customWidth="1"/>
    <col min="3" max="3" width="10.109375" style="446" bestFit="1" customWidth="1"/>
    <col min="4" max="4" width="9.5546875" style="446" bestFit="1" customWidth="1"/>
    <col min="5" max="5" width="19.5546875" style="446" bestFit="1" customWidth="1"/>
    <col min="6" max="6" width="9.88671875" style="446" bestFit="1" customWidth="1"/>
    <col min="7" max="7" width="9.5546875" style="446" bestFit="1" customWidth="1"/>
    <col min="8" max="8" width="0.88671875" style="445" customWidth="1"/>
    <col min="9" max="9" width="19.5546875" style="261" customWidth="1"/>
    <col min="10" max="10" width="9.88671875" style="261" customWidth="1"/>
    <col min="11" max="11" width="9.33203125" style="261" customWidth="1"/>
    <col min="12" max="12" width="19.5546875" style="261" customWidth="1"/>
    <col min="13" max="13" width="10.109375" style="261" customWidth="1"/>
    <col min="14" max="14" width="9.33203125" style="261" customWidth="1"/>
    <col min="15" max="15" width="0.88671875" style="445" customWidth="1"/>
    <col min="16" max="16" width="19.6640625" style="261" customWidth="1"/>
    <col min="17" max="17" width="9.109375" style="261" bestFit="1" customWidth="1"/>
    <col min="18" max="18" width="9.109375" style="261" customWidth="1"/>
    <col min="19" max="19" width="19.6640625" style="261" customWidth="1"/>
    <col min="20" max="21" width="9.109375" style="261" customWidth="1"/>
    <col min="22" max="23" width="9.109375" style="261"/>
    <col min="24" max="24" width="19.5546875" style="261" bestFit="1" customWidth="1"/>
    <col min="25" max="16384" width="9.109375" style="261"/>
  </cols>
  <sheetData>
    <row r="1" spans="1:21" s="390" customFormat="1" ht="24.6">
      <c r="A1" s="386" t="s">
        <v>249</v>
      </c>
      <c r="B1" s="387"/>
      <c r="C1" s="386"/>
      <c r="D1" s="386"/>
      <c r="E1" s="386"/>
      <c r="F1" s="386"/>
      <c r="G1" s="386"/>
      <c r="H1" s="388"/>
      <c r="I1" s="389"/>
      <c r="J1" s="389"/>
      <c r="K1" s="389"/>
      <c r="L1" s="389"/>
      <c r="M1" s="389"/>
      <c r="N1" s="389"/>
      <c r="O1" s="388"/>
      <c r="P1" s="389"/>
      <c r="Q1" s="389"/>
      <c r="R1" s="389"/>
      <c r="S1" s="389"/>
      <c r="T1" s="389"/>
      <c r="U1" s="389"/>
    </row>
    <row r="2" spans="1:21" s="396" customFormat="1" ht="20.399999999999999">
      <c r="A2" s="391" t="s">
        <v>377</v>
      </c>
      <c r="B2" s="392"/>
      <c r="C2" s="393"/>
      <c r="D2" s="393"/>
      <c r="E2" s="393"/>
      <c r="F2" s="393"/>
      <c r="G2" s="393"/>
      <c r="H2" s="394"/>
      <c r="I2" s="395"/>
      <c r="J2" s="395"/>
      <c r="K2" s="395"/>
      <c r="L2" s="395"/>
      <c r="M2" s="395"/>
      <c r="N2" s="395"/>
      <c r="O2" s="394"/>
      <c r="P2" s="395"/>
      <c r="Q2" s="395"/>
      <c r="R2" s="395"/>
      <c r="S2" s="395"/>
      <c r="T2" s="395"/>
      <c r="U2" s="395"/>
    </row>
    <row r="3" spans="1:21" ht="13.8">
      <c r="A3" s="397" t="s">
        <v>250</v>
      </c>
      <c r="B3" s="398"/>
      <c r="C3" s="399"/>
      <c r="D3" s="399"/>
      <c r="E3" s="399"/>
      <c r="F3" s="399"/>
      <c r="G3" s="399"/>
      <c r="H3" s="400"/>
      <c r="I3" s="401"/>
      <c r="J3" s="401"/>
      <c r="K3" s="401"/>
      <c r="L3" s="401"/>
      <c r="M3" s="401"/>
      <c r="N3" s="401"/>
      <c r="O3" s="400"/>
      <c r="P3" s="401"/>
      <c r="Q3" s="401"/>
      <c r="R3" s="401"/>
      <c r="S3" s="401"/>
      <c r="T3" s="401"/>
      <c r="U3" s="401"/>
    </row>
    <row r="4" spans="1:21" ht="16.2" thickBot="1">
      <c r="A4" s="393"/>
      <c r="B4" s="398"/>
      <c r="C4" s="399"/>
      <c r="D4" s="399"/>
      <c r="E4" s="399"/>
      <c r="F4" s="399"/>
      <c r="G4" s="399"/>
      <c r="H4" s="400"/>
      <c r="O4" s="400"/>
    </row>
    <row r="5" spans="1:21" ht="33" customHeight="1">
      <c r="A5" s="402" t="s">
        <v>378</v>
      </c>
      <c r="B5" s="403"/>
      <c r="C5" s="404"/>
      <c r="D5" s="404"/>
      <c r="E5" s="404"/>
      <c r="F5" s="404"/>
      <c r="G5" s="404"/>
      <c r="H5" s="405"/>
      <c r="I5" s="406" t="s">
        <v>251</v>
      </c>
      <c r="J5" s="404"/>
      <c r="K5" s="404"/>
      <c r="L5" s="404"/>
      <c r="M5" s="404"/>
      <c r="N5" s="407"/>
      <c r="O5" s="405"/>
      <c r="P5" s="406" t="s">
        <v>252</v>
      </c>
      <c r="Q5" s="404"/>
      <c r="R5" s="404"/>
      <c r="S5" s="404"/>
      <c r="T5" s="404"/>
      <c r="U5" s="407"/>
    </row>
    <row r="6" spans="1:21" s="413" customFormat="1">
      <c r="A6" s="408"/>
      <c r="B6" s="409"/>
      <c r="C6" s="552">
        <v>2016</v>
      </c>
      <c r="D6" s="553"/>
      <c r="E6" s="410">
        <v>2015</v>
      </c>
      <c r="F6" s="410"/>
      <c r="G6" s="410"/>
      <c r="H6" s="411"/>
      <c r="I6" s="409"/>
      <c r="J6" s="552" t="s">
        <v>9</v>
      </c>
      <c r="K6" s="553"/>
      <c r="L6" s="410" t="s">
        <v>11</v>
      </c>
      <c r="M6" s="410"/>
      <c r="N6" s="412"/>
      <c r="O6" s="411"/>
      <c r="P6" s="409"/>
      <c r="Q6" s="552">
        <v>2016</v>
      </c>
      <c r="R6" s="553"/>
      <c r="S6" s="410">
        <v>2015</v>
      </c>
      <c r="T6" s="410"/>
      <c r="U6" s="412"/>
    </row>
    <row r="7" spans="1:21" s="413" customFormat="1">
      <c r="A7" s="414"/>
      <c r="B7" s="415"/>
      <c r="C7" s="416"/>
      <c r="D7" s="417"/>
      <c r="E7" s="418"/>
      <c r="F7" s="416"/>
      <c r="G7" s="419"/>
      <c r="H7" s="411"/>
      <c r="I7" s="415"/>
      <c r="J7" s="416"/>
      <c r="K7" s="417"/>
      <c r="L7" s="418"/>
      <c r="M7" s="416"/>
      <c r="N7" s="420"/>
      <c r="O7" s="411"/>
      <c r="P7" s="415"/>
      <c r="Q7" s="416"/>
      <c r="R7" s="417"/>
      <c r="S7" s="418"/>
      <c r="T7" s="416"/>
      <c r="U7" s="420"/>
    </row>
    <row r="8" spans="1:21" s="413" customFormat="1" ht="26.4">
      <c r="A8" s="421"/>
      <c r="B8" s="422" t="s">
        <v>253</v>
      </c>
      <c r="C8" s="423">
        <f>SUM(C10:C29)</f>
        <v>81600</v>
      </c>
      <c r="D8" s="424" t="s">
        <v>254</v>
      </c>
      <c r="E8" s="425"/>
      <c r="F8" s="423">
        <f>SUM(F10:F29)</f>
        <v>95293</v>
      </c>
      <c r="G8" s="424" t="s">
        <v>254</v>
      </c>
      <c r="H8" s="411"/>
      <c r="I8" s="422" t="s">
        <v>253</v>
      </c>
      <c r="J8" s="423">
        <f>SUM(J10:J29)</f>
        <v>421321</v>
      </c>
      <c r="K8" s="424" t="s">
        <v>254</v>
      </c>
      <c r="L8" s="425"/>
      <c r="M8" s="423">
        <f>SUM(M10:M29)</f>
        <v>420685</v>
      </c>
      <c r="N8" s="426" t="s">
        <v>254</v>
      </c>
      <c r="O8" s="411"/>
      <c r="P8" s="422" t="s">
        <v>253</v>
      </c>
      <c r="Q8" s="423">
        <f>SUM(Q10:Q29)</f>
        <v>1161589.9835595251</v>
      </c>
      <c r="R8" s="424" t="s">
        <v>254</v>
      </c>
      <c r="S8" s="425"/>
      <c r="T8" s="423">
        <f>SUM(T10:T29)</f>
        <v>1162329.4327461168</v>
      </c>
      <c r="U8" s="426" t="s">
        <v>254</v>
      </c>
    </row>
    <row r="9" spans="1:21">
      <c r="A9" s="427"/>
      <c r="B9" s="428"/>
      <c r="C9" s="429"/>
      <c r="D9" s="430"/>
      <c r="E9" s="431"/>
      <c r="F9" s="429"/>
      <c r="G9" s="430"/>
      <c r="H9" s="432"/>
      <c r="I9" s="428"/>
      <c r="J9" s="429"/>
      <c r="K9" s="430"/>
      <c r="L9" s="431"/>
      <c r="M9" s="429"/>
      <c r="N9" s="433"/>
      <c r="O9" s="432"/>
      <c r="P9" s="428"/>
      <c r="Q9" s="429"/>
      <c r="R9" s="430"/>
      <c r="S9" s="431"/>
      <c r="T9" s="429"/>
      <c r="U9" s="433"/>
    </row>
    <row r="10" spans="1:21" ht="20.100000000000001" customHeight="1">
      <c r="A10" s="434">
        <v>1</v>
      </c>
      <c r="B10" s="428" t="s">
        <v>35</v>
      </c>
      <c r="C10" s="429">
        <v>18016</v>
      </c>
      <c r="D10" s="435">
        <f>(C10/$C$8)</f>
        <v>0.22078431372549021</v>
      </c>
      <c r="E10" s="428" t="s">
        <v>35</v>
      </c>
      <c r="F10" s="429">
        <v>20246</v>
      </c>
      <c r="G10" s="435">
        <f t="shared" ref="G10:G29" si="0">(F10/$F$8)</f>
        <v>0.21246051651223069</v>
      </c>
      <c r="H10" s="432"/>
      <c r="I10" s="428" t="s">
        <v>35</v>
      </c>
      <c r="J10" s="429">
        <v>88194</v>
      </c>
      <c r="K10" s="435">
        <f t="shared" ref="K10:K29" si="1">(J10/$J$8)</f>
        <v>0.20932732999304568</v>
      </c>
      <c r="L10" s="428" t="s">
        <v>35</v>
      </c>
      <c r="M10" s="429">
        <v>85097</v>
      </c>
      <c r="N10" s="436">
        <f t="shared" ref="N10:N29" si="2">(M10/$M$8)</f>
        <v>0.20228199246467071</v>
      </c>
      <c r="O10" s="432"/>
      <c r="P10" s="428" t="s">
        <v>24</v>
      </c>
      <c r="Q10" s="429">
        <v>216350.70124146403</v>
      </c>
      <c r="R10" s="435">
        <f t="shared" ref="R10:R29" si="3">(Q10/$Q$8)</f>
        <v>0.18625393151074571</v>
      </c>
      <c r="S10" s="428" t="s">
        <v>35</v>
      </c>
      <c r="T10" s="429">
        <v>211926.58936710237</v>
      </c>
      <c r="U10" s="436">
        <f t="shared" ref="U10:U29" si="4">T10/$T$8</f>
        <v>0.18232919462979191</v>
      </c>
    </row>
    <row r="11" spans="1:21" ht="20.100000000000001" customHeight="1">
      <c r="A11" s="434">
        <f t="shared" ref="A11:A29" si="5">1+A10</f>
        <v>2</v>
      </c>
      <c r="B11" s="428" t="s">
        <v>24</v>
      </c>
      <c r="C11" s="429">
        <v>14456</v>
      </c>
      <c r="D11" s="435">
        <f t="shared" ref="D11:D29" si="6">(C11/$C$8)</f>
        <v>0.17715686274509804</v>
      </c>
      <c r="E11" s="428" t="s">
        <v>24</v>
      </c>
      <c r="F11" s="429">
        <v>16015</v>
      </c>
      <c r="G11" s="435">
        <f t="shared" si="0"/>
        <v>0.16806061305657288</v>
      </c>
      <c r="H11" s="432"/>
      <c r="I11" s="428" t="s">
        <v>24</v>
      </c>
      <c r="J11" s="429">
        <v>79115</v>
      </c>
      <c r="K11" s="435">
        <f t="shared" si="1"/>
        <v>0.18777843971698538</v>
      </c>
      <c r="L11" s="428" t="s">
        <v>24</v>
      </c>
      <c r="M11" s="429">
        <v>79454</v>
      </c>
      <c r="N11" s="436">
        <f t="shared" si="2"/>
        <v>0.18886815550827815</v>
      </c>
      <c r="O11" s="432"/>
      <c r="P11" s="428" t="s">
        <v>35</v>
      </c>
      <c r="Q11" s="429">
        <v>211506.27838622947</v>
      </c>
      <c r="R11" s="435">
        <f t="shared" si="3"/>
        <v>0.18208342132746269</v>
      </c>
      <c r="S11" s="428" t="s">
        <v>24</v>
      </c>
      <c r="T11" s="429">
        <v>211246.05092703833</v>
      </c>
      <c r="U11" s="436">
        <f t="shared" si="4"/>
        <v>0.18174369931246506</v>
      </c>
    </row>
    <row r="12" spans="1:21" ht="20.100000000000001" customHeight="1">
      <c r="A12" s="434">
        <f t="shared" si="5"/>
        <v>3</v>
      </c>
      <c r="B12" s="428" t="s">
        <v>23</v>
      </c>
      <c r="C12" s="429">
        <v>5701</v>
      </c>
      <c r="D12" s="435">
        <f t="shared" si="6"/>
        <v>6.9865196078431377E-2</v>
      </c>
      <c r="E12" s="428" t="s">
        <v>23</v>
      </c>
      <c r="F12" s="429">
        <v>6668</v>
      </c>
      <c r="G12" s="435">
        <f t="shared" si="0"/>
        <v>6.9973660184903405E-2</v>
      </c>
      <c r="H12" s="432"/>
      <c r="I12" s="428" t="s">
        <v>23</v>
      </c>
      <c r="J12" s="429">
        <v>36600</v>
      </c>
      <c r="K12" s="435">
        <f t="shared" si="1"/>
        <v>8.6869631468642669E-2</v>
      </c>
      <c r="L12" s="428" t="s">
        <v>23</v>
      </c>
      <c r="M12" s="429">
        <v>35239</v>
      </c>
      <c r="N12" s="436">
        <f t="shared" si="2"/>
        <v>8.3765762981803493E-2</v>
      </c>
      <c r="O12" s="432"/>
      <c r="P12" s="428" t="s">
        <v>23</v>
      </c>
      <c r="Q12" s="429">
        <v>99582.149046796083</v>
      </c>
      <c r="R12" s="435">
        <f t="shared" si="3"/>
        <v>8.5729173336740502E-2</v>
      </c>
      <c r="S12" s="428" t="s">
        <v>23</v>
      </c>
      <c r="T12" s="429">
        <v>99370.872962825451</v>
      </c>
      <c r="U12" s="436">
        <f t="shared" si="4"/>
        <v>8.5492864727732196E-2</v>
      </c>
    </row>
    <row r="13" spans="1:21" ht="20.100000000000001" customHeight="1">
      <c r="A13" s="434">
        <f t="shared" si="5"/>
        <v>4</v>
      </c>
      <c r="B13" s="428" t="s">
        <v>49</v>
      </c>
      <c r="C13" s="429">
        <v>5190</v>
      </c>
      <c r="D13" s="435">
        <f t="shared" si="6"/>
        <v>6.3602941176470584E-2</v>
      </c>
      <c r="E13" s="428" t="s">
        <v>45</v>
      </c>
      <c r="F13" s="429">
        <v>6026</v>
      </c>
      <c r="G13" s="435">
        <f t="shared" si="0"/>
        <v>6.3236544132307726E-2</v>
      </c>
      <c r="H13" s="432"/>
      <c r="I13" s="428" t="s">
        <v>45</v>
      </c>
      <c r="J13" s="429">
        <v>28002</v>
      </c>
      <c r="K13" s="435">
        <f t="shared" si="1"/>
        <v>6.6462388535107442E-2</v>
      </c>
      <c r="L13" s="428" t="s">
        <v>45</v>
      </c>
      <c r="M13" s="429">
        <v>28849</v>
      </c>
      <c r="N13" s="436">
        <f t="shared" si="2"/>
        <v>6.8576250638839042E-2</v>
      </c>
      <c r="O13" s="432"/>
      <c r="P13" s="428" t="s">
        <v>49</v>
      </c>
      <c r="Q13" s="429">
        <v>74395.703103165375</v>
      </c>
      <c r="R13" s="435">
        <f t="shared" si="3"/>
        <v>6.4046439928132359E-2</v>
      </c>
      <c r="S13" s="428" t="s">
        <v>49</v>
      </c>
      <c r="T13" s="429">
        <v>78056.401843281172</v>
      </c>
      <c r="U13" s="436">
        <f t="shared" si="4"/>
        <v>6.7155145214610371E-2</v>
      </c>
    </row>
    <row r="14" spans="1:21" ht="20.100000000000001" customHeight="1">
      <c r="A14" s="434">
        <f t="shared" si="5"/>
        <v>5</v>
      </c>
      <c r="B14" s="428" t="s">
        <v>45</v>
      </c>
      <c r="C14" s="429">
        <v>4656</v>
      </c>
      <c r="D14" s="435">
        <f t="shared" si="6"/>
        <v>5.7058823529411766E-2</v>
      </c>
      <c r="E14" s="428" t="s">
        <v>49</v>
      </c>
      <c r="F14" s="429">
        <v>6013</v>
      </c>
      <c r="G14" s="435">
        <f t="shared" si="0"/>
        <v>6.3100122779217782E-2</v>
      </c>
      <c r="H14" s="432"/>
      <c r="I14" s="428" t="s">
        <v>49</v>
      </c>
      <c r="J14" s="429">
        <v>27961</v>
      </c>
      <c r="K14" s="435">
        <f t="shared" si="1"/>
        <v>6.6365075559964973E-2</v>
      </c>
      <c r="L14" s="428" t="s">
        <v>49</v>
      </c>
      <c r="M14" s="429">
        <v>28716</v>
      </c>
      <c r="N14" s="436">
        <f t="shared" si="2"/>
        <v>6.8260099599462776E-2</v>
      </c>
      <c r="O14" s="432"/>
      <c r="P14" s="428" t="s">
        <v>53</v>
      </c>
      <c r="Q14" s="429">
        <v>71920.024567723158</v>
      </c>
      <c r="R14" s="435">
        <f t="shared" si="3"/>
        <v>6.1915155593314092E-2</v>
      </c>
      <c r="S14" s="428" t="s">
        <v>45</v>
      </c>
      <c r="T14" s="429">
        <v>75027.360400368852</v>
      </c>
      <c r="U14" s="436">
        <f t="shared" si="4"/>
        <v>6.4549135801464985E-2</v>
      </c>
    </row>
    <row r="15" spans="1:21" ht="20.100000000000001" customHeight="1">
      <c r="A15" s="434">
        <f t="shared" si="5"/>
        <v>6</v>
      </c>
      <c r="B15" s="428" t="s">
        <v>53</v>
      </c>
      <c r="C15" s="429">
        <v>4288</v>
      </c>
      <c r="D15" s="435">
        <f t="shared" si="6"/>
        <v>5.2549019607843139E-2</v>
      </c>
      <c r="E15" s="428" t="s">
        <v>53</v>
      </c>
      <c r="F15" s="429">
        <v>5685</v>
      </c>
      <c r="G15" s="435">
        <f>(F15/$F$8)</f>
        <v>5.9658107101256123E-2</v>
      </c>
      <c r="H15" s="432"/>
      <c r="I15" s="428" t="s">
        <v>53</v>
      </c>
      <c r="J15" s="429">
        <v>23072</v>
      </c>
      <c r="K15" s="435">
        <f t="shared" si="1"/>
        <v>5.4761096646025242E-2</v>
      </c>
      <c r="L15" s="428" t="s">
        <v>53</v>
      </c>
      <c r="M15" s="429">
        <v>24048</v>
      </c>
      <c r="N15" s="436">
        <f t="shared" si="2"/>
        <v>5.7163911240001426E-2</v>
      </c>
      <c r="O15" s="432"/>
      <c r="P15" s="428" t="s">
        <v>45</v>
      </c>
      <c r="Q15" s="429">
        <v>71683.530747382421</v>
      </c>
      <c r="R15" s="435">
        <f t="shared" si="3"/>
        <v>6.1711560672827577E-2</v>
      </c>
      <c r="S15" s="428" t="s">
        <v>53</v>
      </c>
      <c r="T15" s="429">
        <v>70638.887638884786</v>
      </c>
      <c r="U15" s="436">
        <f t="shared" si="4"/>
        <v>6.0773551498212959E-2</v>
      </c>
    </row>
    <row r="16" spans="1:21" ht="20.100000000000001" customHeight="1">
      <c r="A16" s="434">
        <f t="shared" si="5"/>
        <v>7</v>
      </c>
      <c r="B16" s="428" t="s">
        <v>36</v>
      </c>
      <c r="C16" s="429">
        <v>4218</v>
      </c>
      <c r="D16" s="435">
        <f t="shared" si="6"/>
        <v>5.1691176470588233E-2</v>
      </c>
      <c r="E16" s="428" t="s">
        <v>36</v>
      </c>
      <c r="F16" s="429">
        <v>4775</v>
      </c>
      <c r="G16" s="435">
        <f t="shared" si="0"/>
        <v>5.0108612384960068E-2</v>
      </c>
      <c r="H16" s="432"/>
      <c r="I16" s="428" t="s">
        <v>36</v>
      </c>
      <c r="J16" s="429">
        <v>19366</v>
      </c>
      <c r="K16" s="435">
        <f t="shared" si="1"/>
        <v>4.596495308802552E-2</v>
      </c>
      <c r="L16" s="428" t="s">
        <v>36</v>
      </c>
      <c r="M16" s="429">
        <v>19698</v>
      </c>
      <c r="N16" s="436">
        <f t="shared" si="2"/>
        <v>4.6823632884462243E-2</v>
      </c>
      <c r="O16" s="432"/>
      <c r="P16" s="428" t="s">
        <v>36</v>
      </c>
      <c r="Q16" s="429">
        <v>49036.066385171529</v>
      </c>
      <c r="R16" s="435">
        <f t="shared" si="3"/>
        <v>4.2214608492841484E-2</v>
      </c>
      <c r="S16" s="428" t="s">
        <v>36</v>
      </c>
      <c r="T16" s="429">
        <v>50364.480937247165</v>
      </c>
      <c r="U16" s="436">
        <f t="shared" si="4"/>
        <v>4.3330642344878219E-2</v>
      </c>
    </row>
    <row r="17" spans="1:21" ht="20.100000000000001" customHeight="1">
      <c r="A17" s="434">
        <f t="shared" si="5"/>
        <v>8</v>
      </c>
      <c r="B17" s="428" t="s">
        <v>26</v>
      </c>
      <c r="C17" s="429">
        <v>3476</v>
      </c>
      <c r="D17" s="435">
        <f t="shared" si="6"/>
        <v>4.2598039215686272E-2</v>
      </c>
      <c r="E17" s="428" t="s">
        <v>26</v>
      </c>
      <c r="F17" s="429">
        <v>4158</v>
      </c>
      <c r="G17" s="435">
        <f t="shared" si="0"/>
        <v>4.3633845088306589E-2</v>
      </c>
      <c r="H17" s="432"/>
      <c r="I17" s="428" t="s">
        <v>65</v>
      </c>
      <c r="J17" s="429">
        <v>17016</v>
      </c>
      <c r="K17" s="435">
        <f t="shared" si="1"/>
        <v>4.0387258171323055E-2</v>
      </c>
      <c r="L17" s="428" t="s">
        <v>65</v>
      </c>
      <c r="M17" s="429">
        <v>17391</v>
      </c>
      <c r="N17" s="436">
        <f t="shared" si="2"/>
        <v>4.1339719742800429E-2</v>
      </c>
      <c r="O17" s="432"/>
      <c r="P17" s="428" t="s">
        <v>26</v>
      </c>
      <c r="Q17" s="429">
        <v>48849.559423036284</v>
      </c>
      <c r="R17" s="435">
        <f t="shared" si="3"/>
        <v>4.2054046707034998E-2</v>
      </c>
      <c r="S17" s="428" t="s">
        <v>26</v>
      </c>
      <c r="T17" s="429">
        <v>48496.746641812824</v>
      </c>
      <c r="U17" s="436">
        <f t="shared" si="4"/>
        <v>4.1723753417509633E-2</v>
      </c>
    </row>
    <row r="18" spans="1:21" ht="20.100000000000001" customHeight="1">
      <c r="A18" s="434">
        <f t="shared" si="5"/>
        <v>9</v>
      </c>
      <c r="B18" s="428" t="s">
        <v>65</v>
      </c>
      <c r="C18" s="429">
        <v>3057</v>
      </c>
      <c r="D18" s="435">
        <f t="shared" si="6"/>
        <v>3.7463235294117644E-2</v>
      </c>
      <c r="E18" s="428" t="s">
        <v>20</v>
      </c>
      <c r="F18" s="429">
        <v>3145</v>
      </c>
      <c r="G18" s="435">
        <f t="shared" si="0"/>
        <v>3.3003473497528676E-2</v>
      </c>
      <c r="H18" s="432"/>
      <c r="I18" s="428" t="s">
        <v>26</v>
      </c>
      <c r="J18" s="429">
        <v>15842</v>
      </c>
      <c r="K18" s="435">
        <f t="shared" si="1"/>
        <v>3.7600784200170413E-2</v>
      </c>
      <c r="L18" s="428" t="s">
        <v>26</v>
      </c>
      <c r="M18" s="429">
        <v>15629</v>
      </c>
      <c r="N18" s="436">
        <f t="shared" si="2"/>
        <v>3.7151312739936056E-2</v>
      </c>
      <c r="O18" s="432"/>
      <c r="P18" s="428" t="s">
        <v>65</v>
      </c>
      <c r="Q18" s="429">
        <v>47279.411549705357</v>
      </c>
      <c r="R18" s="435">
        <f t="shared" si="3"/>
        <v>4.0702323727710196E-2</v>
      </c>
      <c r="S18" s="428" t="s">
        <v>65</v>
      </c>
      <c r="T18" s="429">
        <v>47012.754973218689</v>
      </c>
      <c r="U18" s="436">
        <f t="shared" si="4"/>
        <v>4.0447014115564867E-2</v>
      </c>
    </row>
    <row r="19" spans="1:21" ht="20.100000000000001" customHeight="1">
      <c r="A19" s="434">
        <f t="shared" si="5"/>
        <v>10</v>
      </c>
      <c r="B19" s="428" t="s">
        <v>20</v>
      </c>
      <c r="C19" s="429">
        <v>2852</v>
      </c>
      <c r="D19" s="435">
        <f t="shared" si="6"/>
        <v>3.4950980392156862E-2</v>
      </c>
      <c r="E19" s="428" t="s">
        <v>65</v>
      </c>
      <c r="F19" s="429">
        <v>3112</v>
      </c>
      <c r="G19" s="435">
        <f t="shared" si="0"/>
        <v>3.265717313968497E-2</v>
      </c>
      <c r="H19" s="432"/>
      <c r="I19" s="428" t="s">
        <v>20</v>
      </c>
      <c r="J19" s="429">
        <v>13923</v>
      </c>
      <c r="K19" s="435">
        <f t="shared" si="1"/>
        <v>3.3046062266063166E-2</v>
      </c>
      <c r="L19" s="428" t="s">
        <v>20</v>
      </c>
      <c r="M19" s="429">
        <v>12971</v>
      </c>
      <c r="N19" s="436">
        <f t="shared" si="2"/>
        <v>3.0833046103379013E-2</v>
      </c>
      <c r="O19" s="432"/>
      <c r="P19" s="428" t="s">
        <v>20</v>
      </c>
      <c r="Q19" s="429">
        <v>47268.587923021601</v>
      </c>
      <c r="R19" s="435">
        <f t="shared" si="3"/>
        <v>4.0693005786924766E-2</v>
      </c>
      <c r="S19" s="428" t="s">
        <v>20</v>
      </c>
      <c r="T19" s="429">
        <v>46421.688961818727</v>
      </c>
      <c r="U19" s="436">
        <f t="shared" si="4"/>
        <v>3.9938495622659193E-2</v>
      </c>
    </row>
    <row r="20" spans="1:21" ht="20.100000000000001" customHeight="1">
      <c r="A20" s="434">
        <f t="shared" si="5"/>
        <v>11</v>
      </c>
      <c r="B20" s="428" t="s">
        <v>29</v>
      </c>
      <c r="C20" s="429">
        <v>2561</v>
      </c>
      <c r="D20" s="435">
        <f t="shared" si="6"/>
        <v>3.138480392156863E-2</v>
      </c>
      <c r="E20" s="428" t="s">
        <v>29</v>
      </c>
      <c r="F20" s="429">
        <v>3023</v>
      </c>
      <c r="G20" s="435">
        <f t="shared" si="0"/>
        <v>3.1723211568530744E-2</v>
      </c>
      <c r="H20" s="432"/>
      <c r="I20" s="428" t="s">
        <v>29</v>
      </c>
      <c r="J20" s="429">
        <v>11953</v>
      </c>
      <c r="K20" s="435">
        <f t="shared" si="1"/>
        <v>2.8370292484827482E-2</v>
      </c>
      <c r="L20" s="428" t="s">
        <v>29</v>
      </c>
      <c r="M20" s="429">
        <v>12197</v>
      </c>
      <c r="N20" s="436">
        <f t="shared" si="2"/>
        <v>2.8993189678738249E-2</v>
      </c>
      <c r="O20" s="432"/>
      <c r="P20" s="428" t="s">
        <v>15</v>
      </c>
      <c r="Q20" s="429">
        <v>32542.416239072048</v>
      </c>
      <c r="R20" s="435">
        <f t="shared" si="3"/>
        <v>2.8015407071048E-2</v>
      </c>
      <c r="S20" s="428" t="s">
        <v>15</v>
      </c>
      <c r="T20" s="429">
        <v>32498.302001970205</v>
      </c>
      <c r="U20" s="436">
        <f t="shared" si="4"/>
        <v>2.7959630967263553E-2</v>
      </c>
    </row>
    <row r="21" spans="1:21" ht="20.100000000000001" customHeight="1">
      <c r="A21" s="434">
        <f t="shared" si="5"/>
        <v>12</v>
      </c>
      <c r="B21" s="428" t="s">
        <v>19</v>
      </c>
      <c r="C21" s="429">
        <v>2226</v>
      </c>
      <c r="D21" s="435">
        <f t="shared" si="6"/>
        <v>2.7279411764705882E-2</v>
      </c>
      <c r="E21" s="428" t="s">
        <v>19</v>
      </c>
      <c r="F21" s="429">
        <v>2855</v>
      </c>
      <c r="G21" s="435">
        <f t="shared" si="0"/>
        <v>2.9960227928599162E-2</v>
      </c>
      <c r="H21" s="432"/>
      <c r="I21" s="428" t="s">
        <v>19</v>
      </c>
      <c r="J21" s="429">
        <v>11369</v>
      </c>
      <c r="K21" s="435">
        <f t="shared" si="1"/>
        <v>2.6984175960846957E-2</v>
      </c>
      <c r="L21" s="428" t="s">
        <v>19</v>
      </c>
      <c r="M21" s="429">
        <v>11241</v>
      </c>
      <c r="N21" s="436">
        <f t="shared" si="2"/>
        <v>2.6720705516003661E-2</v>
      </c>
      <c r="O21" s="432"/>
      <c r="P21" s="428" t="s">
        <v>29</v>
      </c>
      <c r="Q21" s="429">
        <v>31434.179119188608</v>
      </c>
      <c r="R21" s="435">
        <f t="shared" si="3"/>
        <v>2.7061337962697558E-2</v>
      </c>
      <c r="S21" s="428" t="s">
        <v>29</v>
      </c>
      <c r="T21" s="429">
        <v>32476.884224598456</v>
      </c>
      <c r="U21" s="436">
        <f t="shared" si="4"/>
        <v>2.794120436911646E-2</v>
      </c>
    </row>
    <row r="22" spans="1:21" ht="20.100000000000001" customHeight="1">
      <c r="A22" s="434">
        <f t="shared" si="5"/>
        <v>13</v>
      </c>
      <c r="B22" s="428" t="s">
        <v>15</v>
      </c>
      <c r="C22" s="429">
        <v>1903</v>
      </c>
      <c r="D22" s="435">
        <f t="shared" si="6"/>
        <v>2.3321078431372547E-2</v>
      </c>
      <c r="E22" s="428" t="s">
        <v>15</v>
      </c>
      <c r="F22" s="429">
        <v>2268</v>
      </c>
      <c r="G22" s="435">
        <f t="shared" si="0"/>
        <v>2.3800279139076324E-2</v>
      </c>
      <c r="H22" s="432"/>
      <c r="I22" s="428" t="s">
        <v>15</v>
      </c>
      <c r="J22" s="429">
        <v>10049</v>
      </c>
      <c r="K22" s="435">
        <f t="shared" si="1"/>
        <v>2.3851172858699185E-2</v>
      </c>
      <c r="L22" s="428" t="s">
        <v>15</v>
      </c>
      <c r="M22" s="429">
        <v>10307</v>
      </c>
      <c r="N22" s="436">
        <f t="shared" si="2"/>
        <v>2.4500517013917776E-2</v>
      </c>
      <c r="O22" s="432"/>
      <c r="P22" s="428" t="s">
        <v>19</v>
      </c>
      <c r="Q22" s="429">
        <v>28939.539338662937</v>
      </c>
      <c r="R22" s="435">
        <f t="shared" si="3"/>
        <v>2.4913730101203086E-2</v>
      </c>
      <c r="S22" s="428" t="s">
        <v>19</v>
      </c>
      <c r="T22" s="429">
        <v>30805.789245108565</v>
      </c>
      <c r="U22" s="436">
        <f t="shared" si="4"/>
        <v>2.6503492363887646E-2</v>
      </c>
    </row>
    <row r="23" spans="1:21" ht="20.100000000000001" customHeight="1">
      <c r="A23" s="434">
        <f t="shared" si="5"/>
        <v>14</v>
      </c>
      <c r="B23" s="428" t="s">
        <v>41</v>
      </c>
      <c r="C23" s="429">
        <v>1861</v>
      </c>
      <c r="D23" s="435">
        <f t="shared" si="6"/>
        <v>2.2806372549019609E-2</v>
      </c>
      <c r="E23" s="428" t="s">
        <v>41</v>
      </c>
      <c r="F23" s="429">
        <v>2129</v>
      </c>
      <c r="G23" s="435">
        <f t="shared" si="0"/>
        <v>2.2341620056037695E-2</v>
      </c>
      <c r="H23" s="432"/>
      <c r="I23" s="428" t="s">
        <v>41</v>
      </c>
      <c r="J23" s="429">
        <v>8140</v>
      </c>
      <c r="K23" s="435">
        <f t="shared" si="1"/>
        <v>1.9320185796577904E-2</v>
      </c>
      <c r="L23" s="428" t="s">
        <v>41</v>
      </c>
      <c r="M23" s="429">
        <v>8234</v>
      </c>
      <c r="N23" s="436">
        <f t="shared" si="2"/>
        <v>1.957283953551945E-2</v>
      </c>
      <c r="O23" s="432"/>
      <c r="P23" s="428" t="s">
        <v>30</v>
      </c>
      <c r="Q23" s="429">
        <v>23639.488998703517</v>
      </c>
      <c r="R23" s="435">
        <f t="shared" si="3"/>
        <v>2.0350975243660169E-2</v>
      </c>
      <c r="S23" s="428" t="s">
        <v>25</v>
      </c>
      <c r="T23" s="429">
        <v>23915.060861779897</v>
      </c>
      <c r="U23" s="436">
        <f t="shared" si="4"/>
        <v>2.0575114238721659E-2</v>
      </c>
    </row>
    <row r="24" spans="1:21" ht="20.100000000000001" customHeight="1">
      <c r="A24" s="434">
        <f t="shared" si="5"/>
        <v>15</v>
      </c>
      <c r="B24" s="428" t="s">
        <v>25</v>
      </c>
      <c r="C24" s="429">
        <v>1661</v>
      </c>
      <c r="D24" s="435">
        <f t="shared" si="6"/>
        <v>2.0355392156862745E-2</v>
      </c>
      <c r="E24" s="428" t="s">
        <v>25</v>
      </c>
      <c r="F24" s="429">
        <v>2088</v>
      </c>
      <c r="G24" s="435">
        <f t="shared" si="0"/>
        <v>2.1911368096292488E-2</v>
      </c>
      <c r="H24" s="432"/>
      <c r="I24" s="428" t="s">
        <v>30</v>
      </c>
      <c r="J24" s="429">
        <v>7017</v>
      </c>
      <c r="K24" s="435">
        <f t="shared" si="1"/>
        <v>1.6654759672553705E-2</v>
      </c>
      <c r="L24" s="428" t="s">
        <v>25</v>
      </c>
      <c r="M24" s="429">
        <v>7237</v>
      </c>
      <c r="N24" s="436">
        <f t="shared" si="2"/>
        <v>1.7202895277939553E-2</v>
      </c>
      <c r="O24" s="432"/>
      <c r="P24" s="428" t="s">
        <v>41</v>
      </c>
      <c r="Q24" s="429">
        <v>23431.601056324718</v>
      </c>
      <c r="R24" s="435">
        <f t="shared" si="3"/>
        <v>2.0172006807877212E-2</v>
      </c>
      <c r="S24" s="428" t="s">
        <v>41</v>
      </c>
      <c r="T24" s="429">
        <v>22560.984113347939</v>
      </c>
      <c r="U24" s="436">
        <f t="shared" si="4"/>
        <v>1.9410146106380022E-2</v>
      </c>
    </row>
    <row r="25" spans="1:21" ht="20.100000000000001" customHeight="1">
      <c r="A25" s="434">
        <f t="shared" si="5"/>
        <v>16</v>
      </c>
      <c r="B25" s="428" t="s">
        <v>30</v>
      </c>
      <c r="C25" s="429">
        <v>1415</v>
      </c>
      <c r="D25" s="435">
        <f t="shared" si="6"/>
        <v>1.7340686274509805E-2</v>
      </c>
      <c r="E25" s="428" t="s">
        <v>21</v>
      </c>
      <c r="F25" s="429">
        <v>1713</v>
      </c>
      <c r="G25" s="435">
        <f t="shared" si="0"/>
        <v>1.7976136757159498E-2</v>
      </c>
      <c r="H25" s="432"/>
      <c r="I25" s="428" t="s">
        <v>25</v>
      </c>
      <c r="J25" s="429">
        <v>6836</v>
      </c>
      <c r="K25" s="435">
        <f t="shared" si="1"/>
        <v>1.6225158489607688E-2</v>
      </c>
      <c r="L25" s="428" t="s">
        <v>30</v>
      </c>
      <c r="M25" s="429">
        <v>7090</v>
      </c>
      <c r="N25" s="436">
        <f t="shared" si="2"/>
        <v>1.6853465181786847E-2</v>
      </c>
      <c r="O25" s="432"/>
      <c r="P25" s="428" t="s">
        <v>25</v>
      </c>
      <c r="Q25" s="429">
        <v>22137.113866371128</v>
      </c>
      <c r="R25" s="435">
        <f t="shared" si="3"/>
        <v>1.9057597069264607E-2</v>
      </c>
      <c r="S25" s="428" t="s">
        <v>30</v>
      </c>
      <c r="T25" s="429">
        <v>19079.751910089304</v>
      </c>
      <c r="U25" s="436">
        <f t="shared" si="4"/>
        <v>1.6415098312542536E-2</v>
      </c>
    </row>
    <row r="26" spans="1:21" ht="20.100000000000001" customHeight="1">
      <c r="A26" s="434">
        <f t="shared" si="5"/>
        <v>17</v>
      </c>
      <c r="B26" s="428" t="s">
        <v>21</v>
      </c>
      <c r="C26" s="429">
        <v>1334</v>
      </c>
      <c r="D26" s="435">
        <f t="shared" si="6"/>
        <v>1.6348039215686276E-2</v>
      </c>
      <c r="E26" s="428" t="s">
        <v>30</v>
      </c>
      <c r="F26" s="429">
        <v>1632</v>
      </c>
      <c r="G26" s="435">
        <f t="shared" si="0"/>
        <v>1.7126126787906773E-2</v>
      </c>
      <c r="H26" s="432"/>
      <c r="I26" s="428" t="s">
        <v>21</v>
      </c>
      <c r="J26" s="429">
        <v>4731</v>
      </c>
      <c r="K26" s="435">
        <f t="shared" si="1"/>
        <v>1.1228967936561434E-2</v>
      </c>
      <c r="L26" s="428" t="s">
        <v>21</v>
      </c>
      <c r="M26" s="429">
        <v>4633</v>
      </c>
      <c r="N26" s="436">
        <f t="shared" si="2"/>
        <v>1.1012990717520234E-2</v>
      </c>
      <c r="O26" s="432"/>
      <c r="P26" s="428" t="s">
        <v>21</v>
      </c>
      <c r="Q26" s="429">
        <v>18061.506295330182</v>
      </c>
      <c r="R26" s="435">
        <f t="shared" si="3"/>
        <v>1.5548951481127015E-2</v>
      </c>
      <c r="S26" s="428" t="s">
        <v>21</v>
      </c>
      <c r="T26" s="429">
        <v>17408.801786747594</v>
      </c>
      <c r="U26" s="436">
        <f t="shared" si="4"/>
        <v>1.4977510933038665E-2</v>
      </c>
    </row>
    <row r="27" spans="1:21" ht="20.100000000000001" customHeight="1">
      <c r="A27" s="434">
        <f t="shared" si="5"/>
        <v>18</v>
      </c>
      <c r="B27" s="428" t="s">
        <v>50</v>
      </c>
      <c r="C27" s="429">
        <v>1097</v>
      </c>
      <c r="D27" s="435">
        <f t="shared" si="6"/>
        <v>1.3443627450980392E-2</v>
      </c>
      <c r="E27" s="428" t="s">
        <v>50</v>
      </c>
      <c r="F27" s="429">
        <v>1511</v>
      </c>
      <c r="G27" s="435">
        <f t="shared" si="0"/>
        <v>1.5856358809146529E-2</v>
      </c>
      <c r="H27" s="432"/>
      <c r="I27" s="428" t="s">
        <v>50</v>
      </c>
      <c r="J27" s="429">
        <v>4245</v>
      </c>
      <c r="K27" s="435">
        <f t="shared" si="1"/>
        <v>1.0075453158043392E-2</v>
      </c>
      <c r="L27" s="428" t="s">
        <v>50</v>
      </c>
      <c r="M27" s="429">
        <v>4482</v>
      </c>
      <c r="N27" s="436">
        <f t="shared" si="2"/>
        <v>1.0654052319431404E-2</v>
      </c>
      <c r="O27" s="432"/>
      <c r="P27" s="428" t="s">
        <v>50</v>
      </c>
      <c r="Q27" s="429">
        <v>15339.728158688689</v>
      </c>
      <c r="R27" s="435">
        <f t="shared" si="3"/>
        <v>1.3205802715070169E-2</v>
      </c>
      <c r="S27" s="428" t="s">
        <v>56</v>
      </c>
      <c r="T27" s="429">
        <v>15325.803470797666</v>
      </c>
      <c r="U27" s="436">
        <f t="shared" si="4"/>
        <v>1.3185421481230978E-2</v>
      </c>
    </row>
    <row r="28" spans="1:21" ht="20.100000000000001" customHeight="1">
      <c r="A28" s="434">
        <f t="shared" si="5"/>
        <v>19</v>
      </c>
      <c r="B28" s="428" t="s">
        <v>17</v>
      </c>
      <c r="C28" s="429">
        <v>831</v>
      </c>
      <c r="D28" s="435">
        <f t="shared" si="6"/>
        <v>1.0183823529411764E-2</v>
      </c>
      <c r="E28" s="428" t="s">
        <v>48</v>
      </c>
      <c r="F28" s="429">
        <v>1121</v>
      </c>
      <c r="G28" s="435">
        <f t="shared" si="0"/>
        <v>1.1763718216448218E-2</v>
      </c>
      <c r="H28" s="432"/>
      <c r="I28" s="428" t="s">
        <v>48</v>
      </c>
      <c r="J28" s="429">
        <v>3996</v>
      </c>
      <c r="K28" s="435">
        <f t="shared" si="1"/>
        <v>9.48445484559279E-3</v>
      </c>
      <c r="L28" s="428" t="s">
        <v>17</v>
      </c>
      <c r="M28" s="429">
        <v>4207</v>
      </c>
      <c r="N28" s="436">
        <f t="shared" si="2"/>
        <v>1.0000356561322605E-2</v>
      </c>
      <c r="O28" s="432"/>
      <c r="P28" s="428" t="s">
        <v>56</v>
      </c>
      <c r="Q28" s="429">
        <v>14499.634336293715</v>
      </c>
      <c r="R28" s="435">
        <f t="shared" si="3"/>
        <v>1.2482575212866141E-2</v>
      </c>
      <c r="S28" s="428" t="s">
        <v>50</v>
      </c>
      <c r="T28" s="429">
        <v>15297.499020263398</v>
      </c>
      <c r="U28" s="436">
        <f t="shared" si="4"/>
        <v>1.3161069993832611E-2</v>
      </c>
    </row>
    <row r="29" spans="1:21" ht="20.100000000000001" customHeight="1" thickBot="1">
      <c r="A29" s="437">
        <f t="shared" si="5"/>
        <v>20</v>
      </c>
      <c r="B29" s="438" t="s">
        <v>48</v>
      </c>
      <c r="C29" s="439">
        <v>801</v>
      </c>
      <c r="D29" s="440">
        <f t="shared" si="6"/>
        <v>9.8161764705882362E-3</v>
      </c>
      <c r="E29" s="438" t="s">
        <v>17</v>
      </c>
      <c r="F29" s="439">
        <v>1110</v>
      </c>
      <c r="G29" s="440">
        <f t="shared" si="0"/>
        <v>1.1648284763833649E-2</v>
      </c>
      <c r="H29" s="441"/>
      <c r="I29" s="438" t="s">
        <v>17</v>
      </c>
      <c r="J29" s="439">
        <v>3894</v>
      </c>
      <c r="K29" s="440">
        <f t="shared" si="1"/>
        <v>9.2423591513359181E-3</v>
      </c>
      <c r="L29" s="438" t="s">
        <v>48</v>
      </c>
      <c r="M29" s="439">
        <v>3965</v>
      </c>
      <c r="N29" s="442">
        <f t="shared" si="2"/>
        <v>9.4251042941868625E-3</v>
      </c>
      <c r="O29" s="441"/>
      <c r="P29" s="438" t="s">
        <v>66</v>
      </c>
      <c r="Q29" s="439">
        <v>13692.763777194232</v>
      </c>
      <c r="R29" s="440">
        <f t="shared" si="3"/>
        <v>1.1787949251451645E-2</v>
      </c>
      <c r="S29" s="438" t="s">
        <v>66</v>
      </c>
      <c r="T29" s="439">
        <v>14398.72145781554</v>
      </c>
      <c r="U29" s="442">
        <f t="shared" si="4"/>
        <v>1.2387814549096597E-2</v>
      </c>
    </row>
    <row r="30" spans="1:21">
      <c r="A30" s="413" t="s">
        <v>255</v>
      </c>
      <c r="C30" s="210"/>
      <c r="D30" s="443"/>
      <c r="E30" s="443"/>
      <c r="F30" s="210"/>
      <c r="G30" s="444"/>
    </row>
    <row r="31" spans="1:21">
      <c r="G31" s="447"/>
    </row>
  </sheetData>
  <mergeCells count="3">
    <mergeCell ref="C6:D6"/>
    <mergeCell ref="J6:K6"/>
    <mergeCell ref="Q6:R6"/>
  </mergeCells>
  <printOptions horizontalCentered="1"/>
  <pageMargins left="0.7" right="0.7" top="0.75" bottom="0.75" header="0.3" footer="0.3"/>
  <pageSetup scale="5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E279"/>
  <sheetViews>
    <sheetView workbookViewId="0">
      <selection activeCell="AY29" sqref="AY29"/>
    </sheetView>
  </sheetViews>
  <sheetFormatPr defaultRowHeight="14.4"/>
  <cols>
    <col min="2" max="2" width="26.109375" bestFit="1" customWidth="1"/>
    <col min="6" max="6" width="26.109375" bestFit="1" customWidth="1"/>
    <col min="13" max="13" width="26.109375" bestFit="1" customWidth="1"/>
    <col min="19" max="19" width="26.109375" bestFit="1" customWidth="1"/>
    <col min="24" max="24" width="26.109375" bestFit="1" customWidth="1"/>
    <col min="31" max="31" width="18.109375" bestFit="1" customWidth="1"/>
    <col min="34" max="34" width="9.6640625" bestFit="1" customWidth="1"/>
    <col min="38" max="38" width="16.5546875" bestFit="1" customWidth="1"/>
    <col min="40" max="40" width="9.6640625" bestFit="1" customWidth="1"/>
    <col min="41" max="41" width="16.5546875" bestFit="1" customWidth="1"/>
    <col min="45" max="45" width="17" bestFit="1" customWidth="1"/>
    <col min="46" max="46" width="15.44140625" bestFit="1" customWidth="1"/>
    <col min="55" max="55" width="14.88671875" customWidth="1"/>
    <col min="56" max="57" width="15.33203125" bestFit="1" customWidth="1"/>
    <col min="58" max="58" width="9.6640625" bestFit="1" customWidth="1"/>
  </cols>
  <sheetData>
    <row r="1" spans="2:55" ht="15" thickBot="1"/>
    <row r="2" spans="2:55" ht="15" thickBot="1">
      <c r="C2">
        <f>'OCTOBER-16'!B3</f>
        <v>2016</v>
      </c>
      <c r="D2" s="448" t="str">
        <f>'OCTOBER-16'!C3</f>
        <v>2015R</v>
      </c>
      <c r="G2">
        <f>C2</f>
        <v>2016</v>
      </c>
      <c r="H2" t="str">
        <f>D2</f>
        <v>2015R</v>
      </c>
      <c r="N2">
        <f>C2</f>
        <v>2016</v>
      </c>
      <c r="O2" t="str">
        <f>D2</f>
        <v>2015R</v>
      </c>
      <c r="T2" t="s">
        <v>256</v>
      </c>
      <c r="Y2" t="s">
        <v>257</v>
      </c>
      <c r="AE2" s="448"/>
      <c r="AF2" t="s">
        <v>258</v>
      </c>
      <c r="AT2" s="449"/>
      <c r="AU2" s="450">
        <v>42659</v>
      </c>
      <c r="AV2" s="450">
        <v>42658</v>
      </c>
      <c r="AW2" s="451" t="s">
        <v>0</v>
      </c>
    </row>
    <row r="3" spans="2:55">
      <c r="B3" s="448" t="s">
        <v>13</v>
      </c>
      <c r="C3" s="448">
        <f>'OCTOBER-16'!B7</f>
        <v>90060</v>
      </c>
      <c r="D3" s="448">
        <f>'OCTOBER-16'!C7</f>
        <v>106253</v>
      </c>
      <c r="F3" s="448" t="str">
        <f>B37</f>
        <v>NON RESIDENTS</v>
      </c>
      <c r="G3" s="448">
        <f>C37</f>
        <v>104474</v>
      </c>
      <c r="H3" s="448">
        <f>D37</f>
        <v>122179</v>
      </c>
      <c r="M3" s="448" t="str">
        <f>B3</f>
        <v>UNITED STATES</v>
      </c>
      <c r="N3" s="448">
        <f>C3</f>
        <v>90060</v>
      </c>
      <c r="O3" s="448">
        <f>D3</f>
        <v>106253</v>
      </c>
      <c r="S3" s="448" t="str">
        <f>M3</f>
        <v>UNITED STATES</v>
      </c>
      <c r="T3" s="448">
        <f>N3</f>
        <v>90060</v>
      </c>
      <c r="U3" s="452">
        <f t="shared" ref="U3:U9" si="0">T3/$U$13</f>
        <v>0.86203265884334856</v>
      </c>
      <c r="X3" s="448" t="str">
        <f t="shared" ref="X3:Y7" si="1">S4</f>
        <v>EUROPE</v>
      </c>
      <c r="Y3" s="453">
        <f t="shared" si="1"/>
        <v>2538</v>
      </c>
      <c r="AF3">
        <v>2016</v>
      </c>
      <c r="AG3" t="str">
        <f>D2</f>
        <v>2015R</v>
      </c>
      <c r="AH3" t="s">
        <v>259</v>
      </c>
      <c r="AM3">
        <f>AF3</f>
        <v>2016</v>
      </c>
      <c r="AN3" t="s">
        <v>260</v>
      </c>
      <c r="AP3" t="str">
        <f>AG3</f>
        <v>2015R</v>
      </c>
      <c r="AT3" s="454" t="s">
        <v>261</v>
      </c>
      <c r="AU3" s="455">
        <f>'OCTOBER-16'!B73</f>
        <v>2538</v>
      </c>
      <c r="AV3" s="455">
        <f>'OCTOBER-16'!C73</f>
        <v>3073</v>
      </c>
      <c r="AW3" s="456">
        <f t="shared" ref="AW3" si="2">AU3/AV3-1</f>
        <v>-0.17409697364139276</v>
      </c>
    </row>
    <row r="4" spans="2:55">
      <c r="B4" s="448"/>
      <c r="C4" s="448"/>
      <c r="D4" s="448"/>
      <c r="F4" s="448" t="str">
        <f>B39</f>
        <v>RESIDENTS</v>
      </c>
      <c r="G4" s="448">
        <f>C39</f>
        <v>64311</v>
      </c>
      <c r="H4" s="448">
        <f>D39</f>
        <v>63890</v>
      </c>
      <c r="M4" s="448" t="str">
        <f>B35</f>
        <v>PUERTO RICO</v>
      </c>
      <c r="N4" s="448">
        <f>C35</f>
        <v>64311</v>
      </c>
      <c r="O4" s="448">
        <f>D35</f>
        <v>63890</v>
      </c>
      <c r="S4" s="448" t="str">
        <f>M6</f>
        <v>EUROPE</v>
      </c>
      <c r="T4" s="448">
        <f>N6</f>
        <v>2538</v>
      </c>
      <c r="U4" s="452">
        <f t="shared" si="0"/>
        <v>2.4293125562340871E-2</v>
      </c>
      <c r="X4" s="448" t="str">
        <f t="shared" si="1"/>
        <v>LATIN AMERICA</v>
      </c>
      <c r="Y4" s="453">
        <f t="shared" si="1"/>
        <v>2860</v>
      </c>
      <c r="AE4" s="448" t="str">
        <f>B5</f>
        <v>EASTERN REGION</v>
      </c>
      <c r="AF4" s="448">
        <f>C5</f>
        <v>39368</v>
      </c>
      <c r="AG4" s="448">
        <f>D5</f>
        <v>45972</v>
      </c>
      <c r="AH4" s="452">
        <f>(AF4-AG4)/AG4</f>
        <v>-0.14365265813973724</v>
      </c>
      <c r="AI4" s="452">
        <f>AF4/$T$3</f>
        <v>0.43713080168776369</v>
      </c>
      <c r="AL4" s="448" t="s">
        <v>35</v>
      </c>
      <c r="AM4" s="448">
        <v>18016</v>
      </c>
      <c r="AN4" s="452">
        <f>AM4/AP4-1</f>
        <v>-0.11014521386940634</v>
      </c>
      <c r="AO4" s="448" t="s">
        <v>35</v>
      </c>
      <c r="AP4" s="448">
        <v>20246</v>
      </c>
      <c r="AT4" s="457" t="s">
        <v>262</v>
      </c>
      <c r="AU4" s="458">
        <f>'OCTOBER-16'!B98</f>
        <v>878</v>
      </c>
      <c r="AV4" s="458">
        <f>'OCTOBER-16'!C98</f>
        <v>906</v>
      </c>
      <c r="AW4" s="459">
        <f t="shared" ref="AW4:AW16" si="3">AU4/AV4-1</f>
        <v>-3.0905077262693204E-2</v>
      </c>
    </row>
    <row r="5" spans="2:55">
      <c r="B5" s="448" t="s">
        <v>14</v>
      </c>
      <c r="C5" s="448">
        <f>'OCTOBER-16'!B9</f>
        <v>39368</v>
      </c>
      <c r="D5" s="448">
        <f>'OCTOBER-16'!C9</f>
        <v>45972</v>
      </c>
      <c r="F5" s="448" t="str">
        <f>B41</f>
        <v>TOTAL REGISTRATIONS</v>
      </c>
      <c r="G5" s="448">
        <f>C41</f>
        <v>168785</v>
      </c>
      <c r="H5" s="448">
        <f>D41</f>
        <v>186069</v>
      </c>
      <c r="M5" s="448" t="str">
        <f>B25</f>
        <v>CARIBBEAN</v>
      </c>
      <c r="N5" s="448">
        <f>C25</f>
        <v>3604</v>
      </c>
      <c r="O5" s="448">
        <f>D25</f>
        <v>4090</v>
      </c>
      <c r="S5" s="448" t="str">
        <f>M7</f>
        <v>LATIN AMERICA</v>
      </c>
      <c r="T5" s="448">
        <f>N7</f>
        <v>2860</v>
      </c>
      <c r="U5" s="452">
        <f t="shared" si="0"/>
        <v>2.737523211516741E-2</v>
      </c>
      <c r="X5" s="448" t="str">
        <f t="shared" si="1"/>
        <v>CARIBBEAN</v>
      </c>
      <c r="Y5" s="453">
        <f t="shared" si="1"/>
        <v>3604</v>
      </c>
      <c r="AE5" s="448" t="str">
        <f>B7</f>
        <v>SOUTHERN REGION</v>
      </c>
      <c r="AF5" s="448">
        <f>C7</f>
        <v>32145</v>
      </c>
      <c r="AG5" s="448">
        <f>D7</f>
        <v>37714</v>
      </c>
      <c r="AH5" s="452">
        <f t="shared" ref="AH5:AH6" si="4">(AF5-AG5)/AG5</f>
        <v>-0.14766399745452616</v>
      </c>
      <c r="AI5" s="452">
        <f>AF5/$T$3</f>
        <v>0.35692871419053962</v>
      </c>
      <c r="AL5" s="448" t="s">
        <v>24</v>
      </c>
      <c r="AM5" s="448">
        <v>14456</v>
      </c>
      <c r="AN5" s="452">
        <f t="shared" ref="AN5:AN13" si="5">AM5/AP5-1</f>
        <v>-9.7346237901966948E-2</v>
      </c>
      <c r="AO5" s="448" t="s">
        <v>24</v>
      </c>
      <c r="AP5" s="448">
        <v>16015</v>
      </c>
      <c r="AT5" s="457" t="s">
        <v>265</v>
      </c>
      <c r="AU5" s="458">
        <f>'OCTOBER-16'!B82</f>
        <v>412</v>
      </c>
      <c r="AV5" s="458">
        <f>'OCTOBER-16'!C82</f>
        <v>394</v>
      </c>
      <c r="AW5" s="459">
        <f t="shared" si="3"/>
        <v>4.5685279187817285E-2</v>
      </c>
    </row>
    <row r="6" spans="2:55">
      <c r="B6" s="448"/>
      <c r="C6" s="448"/>
      <c r="D6" s="448"/>
      <c r="M6" s="448" t="str">
        <f>B15</f>
        <v>EUROPE</v>
      </c>
      <c r="N6" s="448">
        <f>C15</f>
        <v>2538</v>
      </c>
      <c r="O6" s="448">
        <f>D15</f>
        <v>3073</v>
      </c>
      <c r="S6" s="448" t="str">
        <f>M5</f>
        <v>CARIBBEAN</v>
      </c>
      <c r="T6" s="448">
        <f>N5</f>
        <v>3604</v>
      </c>
      <c r="U6" s="452">
        <f t="shared" si="0"/>
        <v>3.4496621168903265E-2</v>
      </c>
      <c r="X6" s="448" t="str">
        <f t="shared" si="1"/>
        <v>CANADA</v>
      </c>
      <c r="Y6" s="453">
        <f t="shared" si="1"/>
        <v>953</v>
      </c>
      <c r="AE6" s="448" t="str">
        <f>B9</f>
        <v>WESTERN REGION</v>
      </c>
      <c r="AF6" s="448">
        <f>C9</f>
        <v>18264</v>
      </c>
      <c r="AG6" s="448">
        <f>D9</f>
        <v>22217</v>
      </c>
      <c r="AH6" s="452">
        <f t="shared" si="4"/>
        <v>-0.17792681280100825</v>
      </c>
      <c r="AI6" s="452">
        <f>AF6/$T$3</f>
        <v>0.2027981345769487</v>
      </c>
      <c r="AK6" s="448"/>
      <c r="AL6" s="448" t="s">
        <v>23</v>
      </c>
      <c r="AM6" s="448">
        <v>5701</v>
      </c>
      <c r="AN6" s="452">
        <f t="shared" si="5"/>
        <v>-0.14502099580083982</v>
      </c>
      <c r="AO6" s="448" t="s">
        <v>23</v>
      </c>
      <c r="AP6" s="448">
        <v>6668</v>
      </c>
      <c r="AT6" s="457" t="s">
        <v>263</v>
      </c>
      <c r="AU6" s="458">
        <f>'OCTOBER-16'!B102</f>
        <v>369</v>
      </c>
      <c r="AV6" s="458">
        <f>'OCTOBER-16'!C102</f>
        <v>420</v>
      </c>
      <c r="AW6" s="459">
        <f t="shared" si="3"/>
        <v>-0.12142857142857144</v>
      </c>
    </row>
    <row r="7" spans="2:55">
      <c r="B7" s="448" t="s">
        <v>32</v>
      </c>
      <c r="C7" s="448">
        <f>'OCTOBER-16'!B28</f>
        <v>32145</v>
      </c>
      <c r="D7" s="448">
        <f>'OCTOBER-16'!C28</f>
        <v>37714</v>
      </c>
      <c r="F7" s="448"/>
      <c r="G7" s="448"/>
      <c r="H7" s="448"/>
      <c r="M7" s="448" t="str">
        <f>B17</f>
        <v>LATIN AMERICA</v>
      </c>
      <c r="N7" s="448">
        <f>C17</f>
        <v>2860</v>
      </c>
      <c r="O7" s="448">
        <f>D17</f>
        <v>3365</v>
      </c>
      <c r="S7" s="448" t="str">
        <f>M8</f>
        <v>CANADA</v>
      </c>
      <c r="T7" s="448">
        <f>N8</f>
        <v>953</v>
      </c>
      <c r="U7" s="452">
        <f t="shared" si="0"/>
        <v>9.1218867852288603E-3</v>
      </c>
      <c r="X7" s="448" t="str">
        <f t="shared" si="1"/>
        <v>ASIA</v>
      </c>
      <c r="Y7" s="453">
        <f t="shared" si="1"/>
        <v>329</v>
      </c>
      <c r="AL7" s="448" t="s">
        <v>49</v>
      </c>
      <c r="AM7" s="448">
        <v>5190</v>
      </c>
      <c r="AN7" s="452">
        <f t="shared" si="5"/>
        <v>-0.13687011475137201</v>
      </c>
      <c r="AO7" s="448" t="s">
        <v>49</v>
      </c>
      <c r="AP7" s="448">
        <v>6013</v>
      </c>
      <c r="AT7" s="457" t="s">
        <v>264</v>
      </c>
      <c r="AU7" s="458">
        <f>'OCTOBER-16'!B81</f>
        <v>135</v>
      </c>
      <c r="AV7" s="458">
        <f>'OCTOBER-16'!C81</f>
        <v>202</v>
      </c>
      <c r="AW7" s="459">
        <f t="shared" si="3"/>
        <v>-0.33168316831683164</v>
      </c>
      <c r="BC7">
        <f>500*12*4</f>
        <v>24000</v>
      </c>
    </row>
    <row r="8" spans="2:55">
      <c r="B8" s="448"/>
      <c r="C8" s="448"/>
      <c r="D8" s="448"/>
      <c r="F8" s="448"/>
      <c r="G8" s="448"/>
      <c r="H8" s="448"/>
      <c r="M8" s="448" t="str">
        <f>B11</f>
        <v>CANADA</v>
      </c>
      <c r="N8" s="448">
        <f>C11</f>
        <v>953</v>
      </c>
      <c r="O8" s="448">
        <f>D11</f>
        <v>996</v>
      </c>
      <c r="S8" s="448" t="str">
        <f>M11</f>
        <v>ASIA</v>
      </c>
      <c r="T8" s="448">
        <f>N11</f>
        <v>329</v>
      </c>
      <c r="U8" s="452">
        <f t="shared" si="0"/>
        <v>3.1491088691923351E-3</v>
      </c>
      <c r="X8" s="448" t="s">
        <v>266</v>
      </c>
      <c r="Y8" s="453">
        <f>SUM(Y9:Y11)</f>
        <v>4130</v>
      </c>
      <c r="AE8" s="448"/>
      <c r="AL8" s="448" t="s">
        <v>45</v>
      </c>
      <c r="AM8" s="448">
        <v>4656</v>
      </c>
      <c r="AN8" s="452">
        <f t="shared" si="5"/>
        <v>-0.22734815798207764</v>
      </c>
      <c r="AO8" s="448" t="s">
        <v>45</v>
      </c>
      <c r="AP8" s="448">
        <v>6026</v>
      </c>
      <c r="AT8" s="457" t="s">
        <v>269</v>
      </c>
      <c r="AU8" s="458">
        <f>'OCTOBER-16'!B91</f>
        <v>116</v>
      </c>
      <c r="AV8" s="458">
        <f>'OCTOBER-16'!C91</f>
        <v>142</v>
      </c>
      <c r="AW8" s="459">
        <f t="shared" si="3"/>
        <v>-0.18309859154929575</v>
      </c>
    </row>
    <row r="9" spans="2:55">
      <c r="B9" s="448" t="s">
        <v>46</v>
      </c>
      <c r="C9" s="448">
        <f>'OCTOBER-16'!B43</f>
        <v>18264</v>
      </c>
      <c r="D9" s="448">
        <f>'OCTOBER-16'!C43</f>
        <v>22217</v>
      </c>
      <c r="F9" s="448"/>
      <c r="G9" s="448"/>
      <c r="H9" s="448"/>
      <c r="M9" s="448" t="str">
        <f>B31</f>
        <v>NOT SPECIFIED</v>
      </c>
      <c r="N9" s="448">
        <f>C31</f>
        <v>3782</v>
      </c>
      <c r="O9" s="448">
        <f>D31</f>
        <v>3622</v>
      </c>
      <c r="S9" s="448" t="s">
        <v>266</v>
      </c>
      <c r="T9" s="448">
        <f>SUM(T10:T12)</f>
        <v>4130</v>
      </c>
      <c r="U9" s="452">
        <f t="shared" si="0"/>
        <v>3.9531366655818675E-2</v>
      </c>
      <c r="X9" s="448" t="str">
        <f t="shared" ref="X9:Y11" si="6">S10</f>
        <v>NOT SPECIFIED</v>
      </c>
      <c r="Y9" s="448">
        <f t="shared" si="6"/>
        <v>3782</v>
      </c>
      <c r="AL9" s="448" t="s">
        <v>53</v>
      </c>
      <c r="AM9" s="448">
        <v>4288</v>
      </c>
      <c r="AN9" s="452">
        <f t="shared" si="5"/>
        <v>-0.24573438874230435</v>
      </c>
      <c r="AO9" s="448" t="s">
        <v>53</v>
      </c>
      <c r="AP9" s="448">
        <v>5685</v>
      </c>
      <c r="AT9" s="457" t="s">
        <v>267</v>
      </c>
      <c r="AU9" s="458">
        <f>'OCTOBER-16'!B88</f>
        <v>99</v>
      </c>
      <c r="AV9" s="458">
        <f>'OCTOBER-16'!C88</f>
        <v>156</v>
      </c>
      <c r="AW9" s="459">
        <f t="shared" si="3"/>
        <v>-0.36538461538461542</v>
      </c>
    </row>
    <row r="10" spans="2:55">
      <c r="B10" s="448"/>
      <c r="C10" s="448"/>
      <c r="D10" s="448"/>
      <c r="F10" s="448"/>
      <c r="G10" s="448"/>
      <c r="H10" s="448"/>
      <c r="M10" s="448" t="str">
        <f>B29</f>
        <v>OTHER COUNTRIES</v>
      </c>
      <c r="N10" s="448">
        <f>C29</f>
        <v>348</v>
      </c>
      <c r="O10" s="448">
        <f>D29</f>
        <v>386</v>
      </c>
      <c r="S10" s="448" t="str">
        <f>M9</f>
        <v>NOT SPECIFIED</v>
      </c>
      <c r="T10" s="448">
        <f>N9</f>
        <v>3782</v>
      </c>
      <c r="U10" s="452"/>
      <c r="X10" s="448" t="str">
        <f t="shared" si="6"/>
        <v>OTHER COUNTRIES</v>
      </c>
      <c r="Y10" s="448">
        <f>T11</f>
        <v>348</v>
      </c>
      <c r="AL10" s="448" t="s">
        <v>36</v>
      </c>
      <c r="AM10" s="448">
        <v>4218</v>
      </c>
      <c r="AN10" s="452">
        <f>AM10/AP10-1</f>
        <v>-0.11664921465968592</v>
      </c>
      <c r="AO10" s="448" t="s">
        <v>36</v>
      </c>
      <c r="AP10" s="448">
        <v>4775</v>
      </c>
      <c r="AT10" s="457" t="s">
        <v>271</v>
      </c>
      <c r="AU10" s="458">
        <f>'OCTOBER-16'!B100</f>
        <v>75</v>
      </c>
      <c r="AV10" s="458">
        <f>'OCTOBER-16'!C100</f>
        <v>42</v>
      </c>
      <c r="AW10" s="459">
        <f t="shared" si="3"/>
        <v>0.78571428571428581</v>
      </c>
    </row>
    <row r="11" spans="2:55">
      <c r="B11" s="448" t="s">
        <v>70</v>
      </c>
      <c r="C11" s="448">
        <f>'OCTOBER-16'!B69</f>
        <v>953</v>
      </c>
      <c r="D11" s="448">
        <f>'OCTOBER-16'!C69</f>
        <v>996</v>
      </c>
      <c r="F11" s="448"/>
      <c r="G11" s="448"/>
      <c r="H11" s="448"/>
      <c r="M11" s="448" t="str">
        <f>B27</f>
        <v>ASIA</v>
      </c>
      <c r="N11" s="448">
        <f>C27</f>
        <v>329</v>
      </c>
      <c r="O11" s="448">
        <f>D27</f>
        <v>394</v>
      </c>
      <c r="S11" s="448" t="str">
        <f>M10</f>
        <v>OTHER COUNTRIES</v>
      </c>
      <c r="T11" s="448">
        <f>N10</f>
        <v>348</v>
      </c>
      <c r="U11" s="452"/>
      <c r="X11" s="448" t="str">
        <f t="shared" si="6"/>
        <v>AIR LINE CREW MEMBER</v>
      </c>
      <c r="Y11" s="448">
        <f t="shared" si="6"/>
        <v>0</v>
      </c>
      <c r="AL11" s="448" t="s">
        <v>26</v>
      </c>
      <c r="AM11" s="448">
        <v>3476</v>
      </c>
      <c r="AN11" s="452">
        <f t="shared" si="5"/>
        <v>-0.16402116402116407</v>
      </c>
      <c r="AO11" s="448" t="s">
        <v>26</v>
      </c>
      <c r="AP11" s="448">
        <v>4158</v>
      </c>
      <c r="AT11" s="457" t="s">
        <v>270</v>
      </c>
      <c r="AU11" s="458">
        <f>'OCTOBER-16'!B79</f>
        <v>57</v>
      </c>
      <c r="AV11" s="458">
        <f>'OCTOBER-16'!C79</f>
        <v>93</v>
      </c>
      <c r="AW11" s="459">
        <f t="shared" si="3"/>
        <v>-0.38709677419354838</v>
      </c>
    </row>
    <row r="12" spans="2:55">
      <c r="B12" s="448"/>
      <c r="C12" s="448"/>
      <c r="D12" s="448"/>
      <c r="F12" s="448"/>
      <c r="G12" s="448"/>
      <c r="H12" s="448"/>
      <c r="M12" s="448" t="str">
        <f>B33</f>
        <v>AIR LINE CREW MEMBER</v>
      </c>
      <c r="N12" s="448">
        <f>C33</f>
        <v>0</v>
      </c>
      <c r="O12" s="448">
        <f>D33</f>
        <v>0</v>
      </c>
      <c r="S12" s="448" t="str">
        <f>M12</f>
        <v>AIR LINE CREW MEMBER</v>
      </c>
      <c r="T12" s="448">
        <f>N12</f>
        <v>0</v>
      </c>
      <c r="U12" s="452"/>
      <c r="AL12" s="448" t="s">
        <v>65</v>
      </c>
      <c r="AM12" s="448">
        <v>3057</v>
      </c>
      <c r="AN12" s="452">
        <f>AM12/AP12-1</f>
        <v>-1.7673521850899765E-2</v>
      </c>
      <c r="AO12" s="448" t="s">
        <v>65</v>
      </c>
      <c r="AP12" s="448">
        <v>3112</v>
      </c>
      <c r="AT12" s="457" t="s">
        <v>273</v>
      </c>
      <c r="AU12" s="458">
        <f>'OCTOBER-16'!B99</f>
        <v>52</v>
      </c>
      <c r="AV12" s="458">
        <f>'OCTOBER-16'!C99</f>
        <v>47</v>
      </c>
      <c r="AW12" s="459">
        <f t="shared" si="3"/>
        <v>0.1063829787234043</v>
      </c>
    </row>
    <row r="13" spans="2:55">
      <c r="B13" s="448" t="s">
        <v>71</v>
      </c>
      <c r="C13" s="448">
        <f>'OCTOBER-16'!B71</f>
        <v>9679</v>
      </c>
      <c r="D13" s="448">
        <f>'OCTOBER-16'!C71</f>
        <v>11308</v>
      </c>
      <c r="F13" s="448"/>
      <c r="G13" s="448"/>
      <c r="H13" s="448"/>
      <c r="U13" s="448">
        <f>SUM(T3:T9)</f>
        <v>104474</v>
      </c>
      <c r="AL13" s="448" t="s">
        <v>20</v>
      </c>
      <c r="AM13" s="448">
        <v>2852</v>
      </c>
      <c r="AN13" s="452">
        <f t="shared" si="5"/>
        <v>-9.316375198728144E-2</v>
      </c>
      <c r="AO13" s="448" t="s">
        <v>20</v>
      </c>
      <c r="AP13" s="448">
        <v>3145</v>
      </c>
      <c r="AT13" s="457" t="s">
        <v>274</v>
      </c>
      <c r="AU13" s="458">
        <f>'OCTOBER-16'!B80</f>
        <v>52</v>
      </c>
      <c r="AV13" s="458">
        <f>'OCTOBER-16'!C80</f>
        <v>52</v>
      </c>
      <c r="AW13" s="459">
        <f t="shared" si="3"/>
        <v>0</v>
      </c>
    </row>
    <row r="14" spans="2:55">
      <c r="B14" s="448"/>
      <c r="C14" s="448"/>
      <c r="D14" s="448"/>
      <c r="F14" s="448"/>
      <c r="G14" s="448"/>
      <c r="H14" s="448"/>
      <c r="N14" s="448">
        <f>SUM(N3:N12)</f>
        <v>168785</v>
      </c>
      <c r="O14" s="448">
        <f>SUM(O3:O12)</f>
        <v>186069</v>
      </c>
      <c r="AL14" s="448"/>
      <c r="AT14" s="457" t="s">
        <v>268</v>
      </c>
      <c r="AU14" s="458">
        <f>'OCTOBER-16'!B92</f>
        <v>30</v>
      </c>
      <c r="AV14" s="458">
        <f>'OCTOBER-16'!C92</f>
        <v>47</v>
      </c>
      <c r="AW14" s="459">
        <f t="shared" si="3"/>
        <v>-0.36170212765957444</v>
      </c>
    </row>
    <row r="15" spans="2:55">
      <c r="B15" s="448" t="s">
        <v>72</v>
      </c>
      <c r="C15" s="448">
        <f>'OCTOBER-16'!B73</f>
        <v>2538</v>
      </c>
      <c r="D15" s="448">
        <f>'OCTOBER-16'!C73</f>
        <v>3073</v>
      </c>
      <c r="F15" s="448"/>
      <c r="G15" s="448"/>
      <c r="H15" s="448"/>
      <c r="AL15" s="448"/>
      <c r="AT15" s="457" t="s">
        <v>275</v>
      </c>
      <c r="AU15" s="458">
        <f>'OCTOBER-16'!B118</f>
        <v>16</v>
      </c>
      <c r="AV15" s="458">
        <f>'OCTOBER-16'!C118</f>
        <v>10</v>
      </c>
      <c r="AW15" s="459">
        <f t="shared" si="3"/>
        <v>0.60000000000000009</v>
      </c>
    </row>
    <row r="16" spans="2:55" ht="15" thickBot="1">
      <c r="B16" s="448"/>
      <c r="C16" s="448"/>
      <c r="D16" s="448"/>
      <c r="F16" s="448"/>
      <c r="G16" s="448"/>
      <c r="H16" s="448"/>
      <c r="AL16" s="448"/>
      <c r="AT16" s="460" t="s">
        <v>272</v>
      </c>
      <c r="AU16" s="461">
        <f>'OCTOBER-16'!B87</f>
        <v>14</v>
      </c>
      <c r="AV16" s="461">
        <f>'OCTOBER-16'!C87</f>
        <v>87</v>
      </c>
      <c r="AW16" s="462">
        <f t="shared" si="3"/>
        <v>-0.83908045977011492</v>
      </c>
    </row>
    <row r="17" spans="2:57">
      <c r="B17" s="448" t="s">
        <v>122</v>
      </c>
      <c r="C17" s="448">
        <f>'OCTOBER-16'!B124</f>
        <v>2860</v>
      </c>
      <c r="D17" s="448">
        <f>'OCTOBER-16'!C124</f>
        <v>3365</v>
      </c>
      <c r="F17" s="448"/>
      <c r="G17" s="448"/>
      <c r="H17" s="448"/>
      <c r="BC17" s="448"/>
      <c r="BD17" s="448"/>
      <c r="BE17" s="448"/>
    </row>
    <row r="18" spans="2:57">
      <c r="B18" s="448"/>
      <c r="C18" s="448"/>
      <c r="D18" s="448"/>
      <c r="F18" s="448"/>
      <c r="G18" s="448"/>
      <c r="H18" s="448"/>
      <c r="BC18" s="448"/>
      <c r="BD18" s="448"/>
      <c r="BE18" s="448"/>
    </row>
    <row r="19" spans="2:57">
      <c r="B19" s="448" t="s">
        <v>123</v>
      </c>
      <c r="C19" s="448">
        <f>'OCTOBER-16'!B126</f>
        <v>827</v>
      </c>
      <c r="D19" s="448">
        <f>'OCTOBER-16'!C126</f>
        <v>1084</v>
      </c>
      <c r="F19" s="448"/>
      <c r="G19" s="448"/>
      <c r="H19" s="448"/>
      <c r="AX19" s="463"/>
      <c r="AY19" s="463" t="str">
        <f>Y2</f>
        <v>NON U.S. INTERNATIONAL REGISTRATIONS JUL 2016</v>
      </c>
      <c r="AZ19" s="463" t="str">
        <f>AN3</f>
        <v>CHG % 16/15</v>
      </c>
      <c r="BA19" s="463"/>
      <c r="BC19" s="448"/>
      <c r="BD19" s="448"/>
      <c r="BE19" s="448"/>
    </row>
    <row r="20" spans="2:57">
      <c r="B20" s="448"/>
      <c r="C20" s="448"/>
      <c r="D20" s="448"/>
      <c r="F20" s="448"/>
      <c r="G20" s="448"/>
      <c r="H20" s="448"/>
      <c r="AX20" s="464" t="s">
        <v>70</v>
      </c>
      <c r="AY20" s="464">
        <f>'OCTOBER-16'!B69</f>
        <v>953</v>
      </c>
      <c r="AZ20" s="465">
        <f>AY20/BA20-1</f>
        <v>-4.3172690763052191E-2</v>
      </c>
      <c r="BA20" s="464">
        <f>'OCTOBER-16'!C69</f>
        <v>996</v>
      </c>
      <c r="BC20" s="448"/>
      <c r="BD20" s="448"/>
      <c r="BE20" s="448"/>
    </row>
    <row r="21" spans="2:57">
      <c r="B21" s="448" t="s">
        <v>276</v>
      </c>
      <c r="C21" s="448">
        <f>'OCTOBER-16'!B128</f>
        <v>457</v>
      </c>
      <c r="D21" s="448">
        <f>'OCTOBER-16'!C128</f>
        <v>550</v>
      </c>
      <c r="F21" s="448"/>
      <c r="G21" s="448"/>
      <c r="H21" s="448"/>
      <c r="AX21" s="464" t="s">
        <v>277</v>
      </c>
      <c r="AY21" s="464">
        <f>'OCTOBER-16'!B157</f>
        <v>1649</v>
      </c>
      <c r="AZ21" s="465">
        <f t="shared" ref="AZ21" si="7">AY21/BA21-1</f>
        <v>-6.1468412066021605E-2</v>
      </c>
      <c r="BA21" s="464">
        <f>'OCTOBER-16'!C157</f>
        <v>1757</v>
      </c>
      <c r="BC21" s="448"/>
      <c r="BD21" s="448"/>
      <c r="BE21" s="448"/>
    </row>
    <row r="22" spans="2:57">
      <c r="B22" s="448"/>
      <c r="C22" s="448"/>
      <c r="D22" s="448"/>
      <c r="F22" s="448"/>
      <c r="G22" s="448"/>
      <c r="H22" s="448"/>
      <c r="AX22" s="464" t="s">
        <v>123</v>
      </c>
      <c r="AY22" s="464">
        <f>'OCTOBER-16'!B126</f>
        <v>827</v>
      </c>
      <c r="AZ22" s="465">
        <f>AY22/BA22-1</f>
        <v>-0.23708487084870844</v>
      </c>
      <c r="BA22" s="464">
        <f>'OCTOBER-16'!C126</f>
        <v>1084</v>
      </c>
      <c r="BC22" s="448"/>
      <c r="BD22" s="448"/>
      <c r="BE22" s="448"/>
    </row>
    <row r="23" spans="2:57">
      <c r="B23" s="448" t="s">
        <v>133</v>
      </c>
      <c r="C23" s="448">
        <f>'OCTOBER-16'!B138</f>
        <v>1576</v>
      </c>
      <c r="D23" s="448">
        <f>'OCTOBER-16'!C138</f>
        <v>1731</v>
      </c>
      <c r="F23" s="448"/>
      <c r="G23" s="448"/>
      <c r="H23" s="448"/>
      <c r="AX23" s="464" t="s">
        <v>149</v>
      </c>
      <c r="AY23" s="464">
        <f>'OCTOBER-16'!B156</f>
        <v>732</v>
      </c>
      <c r="AZ23" s="465">
        <f t="shared" ref="AZ23" si="8">AY23/BA23-1</f>
        <v>-2.7888446215139417E-2</v>
      </c>
      <c r="BA23" s="464">
        <f>'OCTOBER-16'!C156</f>
        <v>753</v>
      </c>
      <c r="BC23" s="448"/>
      <c r="BD23" s="448"/>
      <c r="BE23" s="448"/>
    </row>
    <row r="24" spans="2:57">
      <c r="B24" s="448"/>
      <c r="C24" s="448"/>
      <c r="D24" s="448"/>
      <c r="F24" s="448"/>
      <c r="G24" s="448"/>
      <c r="H24" s="448"/>
      <c r="AX24" s="464" t="s">
        <v>97</v>
      </c>
      <c r="AY24" s="464">
        <f>'OCTOBER-16'!B98</f>
        <v>878</v>
      </c>
      <c r="AZ24" s="465">
        <f>AY24/BA24-1</f>
        <v>-3.0905077262693204E-2</v>
      </c>
      <c r="BA24" s="464">
        <f>'OCTOBER-16'!C98</f>
        <v>906</v>
      </c>
      <c r="BC24" s="448"/>
      <c r="BD24" s="448"/>
      <c r="BE24" s="448"/>
    </row>
    <row r="25" spans="2:57">
      <c r="B25" s="448" t="s">
        <v>147</v>
      </c>
      <c r="C25" s="448">
        <f>'OCTOBER-16'!B154</f>
        <v>3604</v>
      </c>
      <c r="D25" s="448">
        <f>'OCTOBER-16'!C154</f>
        <v>4090</v>
      </c>
      <c r="F25" s="448"/>
      <c r="G25" s="448"/>
      <c r="H25" s="448"/>
      <c r="AX25" s="464" t="s">
        <v>101</v>
      </c>
      <c r="AY25" s="464">
        <f>'OCTOBER-16'!B102</f>
        <v>369</v>
      </c>
      <c r="AZ25" s="465">
        <f>AY25/BA25-1</f>
        <v>-0.12142857142857144</v>
      </c>
      <c r="BA25" s="464">
        <f>'OCTOBER-16'!C102</f>
        <v>420</v>
      </c>
      <c r="BC25" s="448"/>
      <c r="BD25" s="448"/>
      <c r="BE25" s="448"/>
    </row>
    <row r="26" spans="2:57">
      <c r="B26" s="448"/>
      <c r="C26" s="448"/>
      <c r="D26" s="448"/>
      <c r="F26" s="448"/>
      <c r="G26" s="448"/>
      <c r="H26" s="448"/>
      <c r="AX26" s="464" t="s">
        <v>138</v>
      </c>
      <c r="AY26" s="464">
        <f>'OCTOBER-16'!B143</f>
        <v>728</v>
      </c>
      <c r="AZ26" s="465">
        <f>AY26/BA26-1</f>
        <v>1.3755158184318717E-3</v>
      </c>
      <c r="BA26" s="464">
        <f>'OCTOBER-16'!C143</f>
        <v>727</v>
      </c>
      <c r="BC26" s="448"/>
      <c r="BD26" s="448"/>
      <c r="BE26" s="448"/>
    </row>
    <row r="27" spans="2:57">
      <c r="B27" s="448" t="s">
        <v>278</v>
      </c>
      <c r="C27" s="448">
        <f>'OCTOBER-16'!B199</f>
        <v>329</v>
      </c>
      <c r="D27" s="448">
        <f>'OCTOBER-16'!C199</f>
        <v>394</v>
      </c>
      <c r="F27" s="448"/>
      <c r="G27" s="448"/>
      <c r="H27" s="448"/>
      <c r="AX27" s="464" t="s">
        <v>81</v>
      </c>
      <c r="AY27" s="464">
        <f>'OCTOBER-16'!B82</f>
        <v>412</v>
      </c>
      <c r="AZ27" s="465">
        <f>AY27/BA27-1</f>
        <v>4.5685279187817285E-2</v>
      </c>
      <c r="BA27" s="464">
        <f>'OCTOBER-16'!C82</f>
        <v>394</v>
      </c>
      <c r="BC27" s="448"/>
      <c r="BD27" s="448"/>
      <c r="BE27" s="448"/>
    </row>
    <row r="28" spans="2:57">
      <c r="B28" s="448"/>
      <c r="C28" s="448"/>
      <c r="D28" s="448"/>
      <c r="F28" s="448"/>
      <c r="G28" s="448"/>
      <c r="H28" s="448"/>
      <c r="AX28" s="464" t="s">
        <v>131</v>
      </c>
      <c r="AY28" s="464">
        <f>'OCTOBER-16'!B135</f>
        <v>156</v>
      </c>
      <c r="AZ28" s="465">
        <f t="shared" ref="AZ28" si="9">AY28/BA28-1</f>
        <v>-0.18324607329842935</v>
      </c>
      <c r="BA28" s="464">
        <f>'OCTOBER-16'!C135</f>
        <v>191</v>
      </c>
      <c r="BC28" s="448"/>
      <c r="BD28" s="448"/>
      <c r="BE28" s="448"/>
    </row>
    <row r="29" spans="2:57">
      <c r="B29" s="448" t="s">
        <v>279</v>
      </c>
      <c r="C29" s="448">
        <f>'OCTOBER-16'!B209</f>
        <v>348</v>
      </c>
      <c r="D29" s="448">
        <f>'OCTOBER-16'!C209</f>
        <v>386</v>
      </c>
      <c r="F29" s="448"/>
      <c r="G29" s="448"/>
      <c r="H29" s="448"/>
      <c r="AX29" s="464" t="s">
        <v>98</v>
      </c>
      <c r="AY29" s="464">
        <f>'OCTOBER-16'!B99</f>
        <v>52</v>
      </c>
      <c r="AZ29" s="465">
        <f>AY29/BA29-1</f>
        <v>0.1063829787234043</v>
      </c>
      <c r="BA29" s="464">
        <f>'OCTOBER-16'!C99</f>
        <v>47</v>
      </c>
      <c r="BC29" s="448"/>
      <c r="BD29" s="448"/>
      <c r="BE29" s="448"/>
    </row>
    <row r="30" spans="2:57">
      <c r="B30" s="448"/>
      <c r="C30" s="448"/>
      <c r="D30" s="448"/>
      <c r="F30" s="448"/>
      <c r="G30" s="448"/>
      <c r="H30" s="448"/>
      <c r="BC30" s="448"/>
      <c r="BD30" s="448"/>
      <c r="BE30" s="448"/>
    </row>
    <row r="31" spans="2:57">
      <c r="B31" s="448" t="s">
        <v>132</v>
      </c>
      <c r="C31" s="448">
        <f>'OCTOBER-16'!B219</f>
        <v>3782</v>
      </c>
      <c r="D31" s="448">
        <f>'OCTOBER-16'!C219</f>
        <v>3622</v>
      </c>
      <c r="F31" s="448"/>
      <c r="G31" s="448"/>
      <c r="H31" s="448"/>
      <c r="BC31" s="448"/>
      <c r="BD31" s="448"/>
      <c r="BE31" s="448"/>
    </row>
    <row r="32" spans="2:57">
      <c r="B32" s="448"/>
      <c r="C32" s="448"/>
      <c r="D32" s="448"/>
      <c r="F32" s="448"/>
      <c r="G32" s="448"/>
      <c r="H32" s="448"/>
      <c r="BC32" s="448"/>
      <c r="BD32" s="448"/>
      <c r="BE32" s="448"/>
    </row>
    <row r="33" spans="2:57">
      <c r="B33" s="448" t="str">
        <f>'[4]JUNE-16'!A221</f>
        <v>AIR LINE CREW MEMBER</v>
      </c>
      <c r="C33" s="448">
        <f>'OCTOBER-16'!B221</f>
        <v>0</v>
      </c>
      <c r="D33" s="448">
        <f>'OCTOBER-16'!C221</f>
        <v>0</v>
      </c>
      <c r="F33" s="448"/>
      <c r="G33" s="448"/>
      <c r="H33" s="448"/>
      <c r="BC33" s="448"/>
      <c r="BD33" s="448"/>
      <c r="BE33" s="448"/>
    </row>
    <row r="34" spans="2:57">
      <c r="B34" s="448"/>
      <c r="C34" s="448"/>
      <c r="D34" s="448"/>
      <c r="F34" s="448"/>
      <c r="G34" s="448"/>
      <c r="H34" s="448"/>
      <c r="BC34" s="448"/>
      <c r="BD34" s="448"/>
      <c r="BE34" s="448"/>
    </row>
    <row r="35" spans="2:57">
      <c r="B35" s="448" t="str">
        <f>'[4]JUNE-16'!A223</f>
        <v>PUERTO RICO</v>
      </c>
      <c r="C35" s="448">
        <f>'OCTOBER-16'!B223</f>
        <v>64311</v>
      </c>
      <c r="D35" s="448">
        <f>'OCTOBER-16'!C223</f>
        <v>63890</v>
      </c>
      <c r="F35" s="448"/>
      <c r="G35" s="448"/>
      <c r="H35" s="448"/>
      <c r="BC35" s="448"/>
      <c r="BD35" s="448"/>
      <c r="BE35" s="448"/>
    </row>
    <row r="36" spans="2:57">
      <c r="B36" s="448"/>
      <c r="C36" s="448"/>
      <c r="D36" s="448"/>
      <c r="F36" s="448"/>
      <c r="G36" s="448"/>
      <c r="H36" s="448"/>
      <c r="BC36" s="448"/>
      <c r="BD36" s="448"/>
      <c r="BE36" s="448"/>
    </row>
    <row r="37" spans="2:57">
      <c r="B37" s="448" t="s">
        <v>280</v>
      </c>
      <c r="C37" s="448">
        <f>'OCTOBER-16'!B225</f>
        <v>104474</v>
      </c>
      <c r="D37" s="448">
        <f>'OCTOBER-16'!C225</f>
        <v>122179</v>
      </c>
      <c r="F37" s="448"/>
      <c r="G37" s="448"/>
      <c r="H37" s="448"/>
      <c r="BC37" s="448"/>
      <c r="BD37" s="448"/>
      <c r="BE37" s="448"/>
    </row>
    <row r="38" spans="2:57">
      <c r="B38" s="448"/>
      <c r="C38" s="448"/>
      <c r="D38" s="448"/>
      <c r="F38" s="448"/>
      <c r="G38" s="448"/>
      <c r="H38" s="448"/>
      <c r="BC38" s="448"/>
      <c r="BD38" s="448"/>
      <c r="BE38" s="448"/>
    </row>
    <row r="39" spans="2:57">
      <c r="B39" s="448" t="s">
        <v>281</v>
      </c>
      <c r="C39" s="448">
        <f>'OCTOBER-16'!B227</f>
        <v>64311</v>
      </c>
      <c r="D39" s="448">
        <f>'OCTOBER-16'!C227</f>
        <v>63890</v>
      </c>
      <c r="F39" s="448"/>
      <c r="G39" s="448"/>
      <c r="H39" s="448"/>
      <c r="BC39" s="448"/>
      <c r="BD39" s="448"/>
      <c r="BE39" s="448"/>
    </row>
    <row r="40" spans="2:57">
      <c r="B40" s="448"/>
      <c r="C40" s="448"/>
      <c r="D40" s="448"/>
      <c r="F40" s="448"/>
      <c r="G40" s="448"/>
      <c r="H40" s="448"/>
      <c r="BC40" s="448"/>
      <c r="BD40" s="448"/>
      <c r="BE40" s="448"/>
    </row>
    <row r="41" spans="2:57">
      <c r="B41" s="448" t="s">
        <v>214</v>
      </c>
      <c r="C41" s="448">
        <f>'OCTOBER-16'!B229</f>
        <v>168785</v>
      </c>
      <c r="D41" s="448">
        <f>'OCTOBER-16'!C229</f>
        <v>186069</v>
      </c>
      <c r="F41" s="448"/>
      <c r="G41" s="448"/>
      <c r="H41" s="448"/>
      <c r="BC41" s="448"/>
      <c r="BD41" s="448"/>
      <c r="BE41" s="448"/>
    </row>
    <row r="42" spans="2:57">
      <c r="F42" s="448"/>
      <c r="G42" s="448"/>
      <c r="H42" s="448"/>
      <c r="BC42" s="448"/>
      <c r="BD42" s="448"/>
      <c r="BE42" s="448"/>
    </row>
    <row r="43" spans="2:57">
      <c r="D43" s="448"/>
      <c r="F43" s="448"/>
      <c r="G43" s="448"/>
      <c r="H43" s="448"/>
      <c r="BC43" s="448"/>
      <c r="BD43" s="448"/>
      <c r="BE43" s="448"/>
    </row>
    <row r="44" spans="2:57">
      <c r="C44" s="448">
        <f>SUM(C5:C35)</f>
        <v>181041</v>
      </c>
      <c r="BC44" s="448"/>
      <c r="BD44" s="448"/>
      <c r="BE44" s="448"/>
    </row>
    <row r="45" spans="2:57">
      <c r="BC45" s="448"/>
      <c r="BD45" s="448"/>
      <c r="BE45" s="448"/>
    </row>
    <row r="46" spans="2:57">
      <c r="BC46" s="448"/>
      <c r="BD46" s="448"/>
      <c r="BE46" s="448"/>
    </row>
    <row r="47" spans="2:57">
      <c r="B47" s="466" t="s">
        <v>282</v>
      </c>
      <c r="C47" s="448">
        <f>SUM(C3+C11+C15+C17+C25+C27+C29+C31+C35)</f>
        <v>168785</v>
      </c>
      <c r="D47" s="448">
        <f>SUM(D3+D11+D15+D17+D25+D27+D29+D31+D35)</f>
        <v>186069</v>
      </c>
      <c r="BC47" s="448"/>
      <c r="BD47" s="448"/>
      <c r="BE47" s="448"/>
    </row>
    <row r="48" spans="2:57">
      <c r="C48" s="448"/>
      <c r="BC48" s="448"/>
      <c r="BD48" s="448"/>
      <c r="BE48" s="448"/>
    </row>
    <row r="49" spans="55:57">
      <c r="BC49" s="448"/>
      <c r="BD49" s="448"/>
      <c r="BE49" s="448"/>
    </row>
    <row r="50" spans="55:57">
      <c r="BC50" s="448"/>
      <c r="BD50" s="448"/>
      <c r="BE50" s="448"/>
    </row>
    <row r="51" spans="55:57">
      <c r="BC51" s="448"/>
      <c r="BD51" s="448"/>
      <c r="BE51" s="448"/>
    </row>
    <row r="115" spans="2:2">
      <c r="B115" s="448"/>
    </row>
    <row r="116" spans="2:2">
      <c r="B116" s="448"/>
    </row>
    <row r="117" spans="2:2">
      <c r="B117" s="448"/>
    </row>
    <row r="118" spans="2:2">
      <c r="B118" s="448"/>
    </row>
    <row r="119" spans="2:2">
      <c r="B119" s="448"/>
    </row>
    <row r="125" spans="2:2">
      <c r="B125" s="448"/>
    </row>
    <row r="126" spans="2:2">
      <c r="B126" s="448"/>
    </row>
    <row r="127" spans="2:2">
      <c r="B127" s="448"/>
    </row>
    <row r="128" spans="2:2">
      <c r="B128" s="448"/>
    </row>
    <row r="129" spans="2:2">
      <c r="B129" s="448"/>
    </row>
    <row r="130" spans="2:2">
      <c r="B130" s="448"/>
    </row>
    <row r="131" spans="2:2">
      <c r="B131" s="448"/>
    </row>
    <row r="132" spans="2:2">
      <c r="B132" s="448"/>
    </row>
    <row r="133" spans="2:2">
      <c r="B133" s="448"/>
    </row>
    <row r="226" spans="2:2">
      <c r="B226" s="448"/>
    </row>
    <row r="227" spans="2:2">
      <c r="B227" s="448"/>
    </row>
    <row r="228" spans="2:2">
      <c r="B228" s="448"/>
    </row>
    <row r="229" spans="2:2">
      <c r="B229" s="448"/>
    </row>
    <row r="230" spans="2:2">
      <c r="B230" s="448"/>
    </row>
    <row r="231" spans="2:2">
      <c r="B231" s="448"/>
    </row>
    <row r="232" spans="2:2">
      <c r="B232" s="448"/>
    </row>
    <row r="233" spans="2:2">
      <c r="B233" s="448"/>
    </row>
    <row r="234" spans="2:2">
      <c r="B234" s="448"/>
    </row>
    <row r="235" spans="2:2">
      <c r="B235" s="448"/>
    </row>
    <row r="236" spans="2:2">
      <c r="B236" s="448"/>
    </row>
    <row r="237" spans="2:2">
      <c r="B237" s="448"/>
    </row>
    <row r="238" spans="2:2">
      <c r="B238" s="448"/>
    </row>
    <row r="239" spans="2:2">
      <c r="B239" s="448"/>
    </row>
    <row r="240" spans="2:2">
      <c r="B240" s="448"/>
    </row>
    <row r="241" spans="2:2">
      <c r="B241" s="448"/>
    </row>
    <row r="242" spans="2:2">
      <c r="B242" s="448"/>
    </row>
    <row r="243" spans="2:2">
      <c r="B243" s="448"/>
    </row>
    <row r="244" spans="2:2">
      <c r="B244" s="448"/>
    </row>
    <row r="245" spans="2:2">
      <c r="B245" s="448"/>
    </row>
    <row r="246" spans="2:2">
      <c r="B246" s="448"/>
    </row>
    <row r="247" spans="2:2">
      <c r="B247" s="448"/>
    </row>
    <row r="248" spans="2:2">
      <c r="B248" s="448"/>
    </row>
    <row r="249" spans="2:2">
      <c r="B249" s="448"/>
    </row>
    <row r="250" spans="2:2">
      <c r="B250" s="448"/>
    </row>
    <row r="251" spans="2:2">
      <c r="B251" s="448"/>
    </row>
    <row r="252" spans="2:2">
      <c r="B252" s="448"/>
    </row>
    <row r="253" spans="2:2">
      <c r="B253" s="448"/>
    </row>
    <row r="254" spans="2:2">
      <c r="B254" s="448"/>
    </row>
    <row r="255" spans="2:2">
      <c r="B255" s="448"/>
    </row>
    <row r="256" spans="2:2">
      <c r="B256" s="448"/>
    </row>
    <row r="257" spans="2:2">
      <c r="B257" s="448"/>
    </row>
    <row r="258" spans="2:2">
      <c r="B258" s="448"/>
    </row>
    <row r="259" spans="2:2">
      <c r="B259" s="448"/>
    </row>
    <row r="260" spans="2:2">
      <c r="B260" s="448"/>
    </row>
    <row r="261" spans="2:2">
      <c r="B261" s="448"/>
    </row>
    <row r="262" spans="2:2">
      <c r="B262" s="448"/>
    </row>
    <row r="263" spans="2:2">
      <c r="B263" s="448"/>
    </row>
    <row r="264" spans="2:2">
      <c r="B264" s="448"/>
    </row>
    <row r="265" spans="2:2">
      <c r="B265" s="448"/>
    </row>
    <row r="266" spans="2:2">
      <c r="B266" s="448"/>
    </row>
    <row r="267" spans="2:2">
      <c r="B267" s="448"/>
    </row>
    <row r="268" spans="2:2">
      <c r="B268" s="448"/>
    </row>
    <row r="269" spans="2:2">
      <c r="B269" s="448"/>
    </row>
    <row r="270" spans="2:2">
      <c r="B270" s="448"/>
    </row>
    <row r="271" spans="2:2">
      <c r="B271" s="448"/>
    </row>
    <row r="272" spans="2:2">
      <c r="B272" s="448"/>
    </row>
    <row r="273" spans="2:2">
      <c r="B273" s="448"/>
    </row>
    <row r="274" spans="2:2">
      <c r="B274" s="448"/>
    </row>
    <row r="275" spans="2:2">
      <c r="B275" s="448"/>
    </row>
    <row r="276" spans="2:2">
      <c r="B276" s="448"/>
    </row>
    <row r="277" spans="2:2">
      <c r="B277" s="448"/>
    </row>
    <row r="278" spans="2:2">
      <c r="B278" s="448"/>
    </row>
    <row r="279" spans="2:2">
      <c r="B279" s="448"/>
    </row>
  </sheetData>
  <sortState ref="AT4:AW16">
    <sortCondition descending="1" ref="AU4:AU16"/>
  </sortState>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workbookViewId="0"/>
  </sheetViews>
  <sheetFormatPr defaultColWidth="9.109375" defaultRowHeight="15.6"/>
  <cols>
    <col min="1" max="1" width="15.88671875" style="469" customWidth="1"/>
    <col min="2" max="2" width="17.33203125" style="470" customWidth="1"/>
    <col min="3" max="3" width="10.88671875" style="470" customWidth="1"/>
    <col min="4" max="4" width="12" style="470" customWidth="1"/>
    <col min="5" max="5" width="38.109375" style="471" customWidth="1"/>
    <col min="6" max="16384" width="9.109375" style="471"/>
  </cols>
  <sheetData>
    <row r="1" spans="1:13" ht="5.25" customHeight="1"/>
    <row r="2" spans="1:13" ht="16.2" thickBot="1">
      <c r="A2" s="472" t="s">
        <v>283</v>
      </c>
      <c r="B2" s="471"/>
      <c r="C2" s="471"/>
      <c r="D2" s="471"/>
    </row>
    <row r="3" spans="1:13" ht="18" customHeight="1" thickBot="1">
      <c r="A3" s="473" t="s">
        <v>284</v>
      </c>
      <c r="B3" s="557" t="s">
        <v>285</v>
      </c>
      <c r="C3" s="558"/>
      <c r="D3" s="474" t="s">
        <v>286</v>
      </c>
      <c r="E3" s="475" t="s">
        <v>287</v>
      </c>
    </row>
    <row r="4" spans="1:13" ht="16.5" customHeight="1" thickBot="1">
      <c r="A4" s="476" t="s">
        <v>288</v>
      </c>
      <c r="B4" s="557" t="s">
        <v>289</v>
      </c>
      <c r="C4" s="559"/>
      <c r="D4" s="559"/>
      <c r="E4" s="558"/>
    </row>
    <row r="5" spans="1:13" ht="18.75" customHeight="1" thickBot="1">
      <c r="A5" s="477" t="s">
        <v>290</v>
      </c>
      <c r="B5" s="560" t="s">
        <v>291</v>
      </c>
      <c r="C5" s="561"/>
      <c r="D5" s="561"/>
      <c r="E5" s="561"/>
    </row>
    <row r="6" spans="1:13" ht="19.5" customHeight="1" thickBot="1">
      <c r="A6" s="478" t="s">
        <v>292</v>
      </c>
      <c r="B6" s="562" t="s">
        <v>293</v>
      </c>
      <c r="C6" s="563"/>
      <c r="D6" s="479" t="s">
        <v>294</v>
      </c>
      <c r="E6" s="480" t="s">
        <v>295</v>
      </c>
    </row>
    <row r="7" spans="1:13" ht="27" customHeight="1" thickBot="1">
      <c r="A7" s="481" t="s">
        <v>296</v>
      </c>
      <c r="B7" s="564" t="s">
        <v>297</v>
      </c>
      <c r="C7" s="565"/>
      <c r="D7" s="565"/>
      <c r="E7" s="482"/>
    </row>
    <row r="8" spans="1:13">
      <c r="A8" s="483"/>
      <c r="B8" s="484"/>
      <c r="C8" s="484"/>
      <c r="D8" s="484"/>
    </row>
    <row r="9" spans="1:13" ht="16.2" thickBot="1">
      <c r="A9" s="485" t="s">
        <v>298</v>
      </c>
      <c r="B9" s="484"/>
      <c r="C9" s="484"/>
      <c r="D9" s="484"/>
    </row>
    <row r="10" spans="1:13" ht="18" customHeight="1" thickBot="1">
      <c r="A10" s="566"/>
      <c r="B10" s="567"/>
      <c r="C10" s="567"/>
      <c r="D10" s="567"/>
      <c r="E10" s="568"/>
    </row>
    <row r="11" spans="1:13">
      <c r="A11" s="485"/>
      <c r="B11" s="484"/>
      <c r="C11" s="484"/>
      <c r="D11" s="484"/>
    </row>
    <row r="12" spans="1:13" ht="16.2" thickBot="1">
      <c r="A12" s="485" t="s">
        <v>299</v>
      </c>
      <c r="B12" s="484"/>
      <c r="C12" s="484"/>
      <c r="D12" s="484"/>
    </row>
    <row r="13" spans="1:13" ht="36" customHeight="1" thickBot="1">
      <c r="A13" s="486" t="s">
        <v>300</v>
      </c>
      <c r="B13" s="569"/>
      <c r="C13" s="570"/>
      <c r="D13" s="570"/>
      <c r="E13" s="571"/>
    </row>
    <row r="14" spans="1:13">
      <c r="A14" s="472"/>
      <c r="B14" s="471"/>
      <c r="C14" s="471"/>
      <c r="D14" s="471"/>
    </row>
    <row r="15" spans="1:13" ht="16.2" thickBot="1">
      <c r="A15" s="472" t="s">
        <v>301</v>
      </c>
      <c r="B15" s="487"/>
      <c r="C15" s="487"/>
      <c r="D15" s="471"/>
    </row>
    <row r="16" spans="1:13" ht="15" customHeight="1">
      <c r="A16" s="488" t="s">
        <v>302</v>
      </c>
      <c r="B16" s="489" t="s">
        <v>303</v>
      </c>
      <c r="C16" s="490"/>
      <c r="D16" s="491"/>
      <c r="E16" s="492"/>
      <c r="F16" s="492"/>
      <c r="G16" s="492"/>
      <c r="H16" s="492"/>
      <c r="I16" s="492"/>
      <c r="J16" s="492"/>
      <c r="K16" s="492"/>
      <c r="L16" s="492"/>
      <c r="M16" s="493"/>
    </row>
    <row r="17" spans="1:13" ht="40.5" customHeight="1" thickBot="1">
      <c r="A17" s="572" t="s">
        <v>304</v>
      </c>
      <c r="B17" s="573"/>
      <c r="C17" s="573"/>
      <c r="D17" s="573"/>
      <c r="E17" s="573"/>
      <c r="F17" s="573"/>
      <c r="G17" s="573"/>
      <c r="H17" s="573"/>
      <c r="I17" s="573"/>
      <c r="J17" s="573"/>
      <c r="K17" s="573"/>
      <c r="L17" s="573"/>
      <c r="M17" s="574"/>
    </row>
    <row r="18" spans="1:13" ht="15" customHeight="1" thickBot="1">
      <c r="A18" s="494"/>
      <c r="B18" s="495"/>
      <c r="C18" s="495"/>
      <c r="D18" s="495"/>
      <c r="E18" s="495"/>
      <c r="F18" s="495"/>
      <c r="G18" s="495"/>
      <c r="H18" s="495"/>
      <c r="I18" s="495"/>
      <c r="J18" s="495"/>
      <c r="K18" s="495"/>
      <c r="L18" s="495"/>
      <c r="M18" s="495"/>
    </row>
    <row r="19" spans="1:13" ht="13.5" customHeight="1" thickBot="1">
      <c r="A19" s="575" t="s">
        <v>305</v>
      </c>
      <c r="B19" s="576"/>
      <c r="C19" s="576"/>
      <c r="D19" s="576"/>
      <c r="E19" s="576"/>
      <c r="F19" s="576"/>
      <c r="G19" s="576"/>
      <c r="H19" s="576"/>
      <c r="I19" s="576"/>
      <c r="J19" s="576"/>
      <c r="K19" s="576"/>
      <c r="L19" s="576"/>
      <c r="M19" s="577"/>
    </row>
    <row r="20" spans="1:13" ht="13.5" customHeight="1" thickBot="1">
      <c r="A20" s="496"/>
      <c r="B20" s="496"/>
      <c r="C20" s="496"/>
      <c r="D20" s="496"/>
      <c r="E20" s="496"/>
      <c r="F20" s="496"/>
      <c r="G20" s="496"/>
      <c r="H20" s="496"/>
      <c r="I20" s="496"/>
      <c r="J20" s="496"/>
      <c r="K20" s="496"/>
      <c r="L20" s="496"/>
      <c r="M20" s="496"/>
    </row>
    <row r="21" spans="1:13" ht="16.2" thickBot="1">
      <c r="A21" s="578" t="s">
        <v>306</v>
      </c>
      <c r="B21" s="561"/>
      <c r="C21" s="561"/>
      <c r="D21" s="561"/>
      <c r="E21" s="561"/>
      <c r="F21" s="561"/>
      <c r="G21" s="497"/>
      <c r="H21" s="497"/>
      <c r="I21" s="497"/>
      <c r="J21" s="497"/>
      <c r="K21" s="497"/>
      <c r="L21" s="497"/>
      <c r="M21" s="498"/>
    </row>
    <row r="22" spans="1:13">
      <c r="A22" s="499"/>
      <c r="B22" s="471"/>
      <c r="C22" s="471"/>
      <c r="D22" s="471"/>
    </row>
    <row r="23" spans="1:13" ht="14.25" customHeight="1" thickBot="1">
      <c r="A23" s="472" t="s">
        <v>307</v>
      </c>
      <c r="B23" s="471"/>
      <c r="C23" s="471"/>
      <c r="D23" s="471"/>
    </row>
    <row r="24" spans="1:13" ht="19.5" customHeight="1">
      <c r="A24" s="579" t="s">
        <v>308</v>
      </c>
      <c r="B24" s="580"/>
      <c r="C24" s="580"/>
      <c r="D24" s="580"/>
      <c r="E24" s="580"/>
      <c r="F24" s="580"/>
      <c r="G24" s="580"/>
      <c r="H24" s="580"/>
      <c r="I24" s="580"/>
      <c r="J24" s="580"/>
      <c r="K24" s="580"/>
      <c r="L24" s="580"/>
      <c r="M24" s="581"/>
    </row>
    <row r="25" spans="1:13" ht="16.2" thickBot="1">
      <c r="A25" s="582"/>
      <c r="B25" s="583"/>
      <c r="C25" s="583"/>
      <c r="D25" s="583"/>
      <c r="E25" s="583"/>
      <c r="F25" s="583"/>
      <c r="G25" s="583"/>
      <c r="H25" s="583"/>
      <c r="I25" s="583"/>
      <c r="J25" s="583"/>
      <c r="K25" s="583"/>
      <c r="L25" s="583"/>
      <c r="M25" s="584"/>
    </row>
    <row r="26" spans="1:13">
      <c r="A26" s="500"/>
      <c r="B26" s="471"/>
      <c r="C26" s="471"/>
      <c r="D26" s="471"/>
    </row>
    <row r="27" spans="1:13" ht="14.25" customHeight="1" thickBot="1">
      <c r="A27" s="501" t="s">
        <v>309</v>
      </c>
      <c r="B27" s="471"/>
      <c r="C27" s="471"/>
      <c r="D27" s="471"/>
    </row>
    <row r="28" spans="1:13" ht="176.25" customHeight="1" thickBot="1">
      <c r="A28" s="554" t="s">
        <v>310</v>
      </c>
      <c r="B28" s="555"/>
      <c r="C28" s="555"/>
      <c r="D28" s="555"/>
      <c r="E28" s="555"/>
      <c r="F28" s="555"/>
      <c r="G28" s="555"/>
      <c r="H28" s="555"/>
      <c r="I28" s="555"/>
      <c r="J28" s="555"/>
      <c r="K28" s="555"/>
      <c r="L28" s="555"/>
      <c r="M28" s="556"/>
    </row>
    <row r="29" spans="1:13">
      <c r="A29" s="502"/>
      <c r="B29" s="503"/>
      <c r="C29" s="503"/>
      <c r="D29" s="503"/>
      <c r="E29" s="504"/>
      <c r="F29" s="504"/>
      <c r="G29" s="504"/>
      <c r="H29" s="504"/>
      <c r="I29" s="504"/>
      <c r="J29" s="504"/>
      <c r="K29" s="504"/>
      <c r="L29" s="504"/>
      <c r="M29" s="504"/>
    </row>
  </sheetData>
  <mergeCells count="12">
    <mergeCell ref="A28:M28"/>
    <mergeCell ref="B3:C3"/>
    <mergeCell ref="B4:E4"/>
    <mergeCell ref="B5:E5"/>
    <mergeCell ref="B6:C6"/>
    <mergeCell ref="B7:D7"/>
    <mergeCell ref="A10:E10"/>
    <mergeCell ref="B13:E13"/>
    <mergeCell ref="A17:M17"/>
    <mergeCell ref="A19:M19"/>
    <mergeCell ref="A21:F21"/>
    <mergeCell ref="A24:M25"/>
  </mergeCells>
  <hyperlinks>
    <hyperlink ref="B16" r:id="rId1"/>
    <hyperlink ref="B16:L16" r:id="rId2" display="http://www.estadisticas.gobierno.pr/iepr/Inventario/tabid/186/ctl/view_detail/mid/775/report_id/123d2077-0571-4582-a4bf-cf5468e49dfd/Default.aspx"/>
    <hyperlink ref="B7" r:id="rId3"/>
  </hyperlinks>
  <pageMargins left="0.7" right="0.7" top="0.75" bottom="0.75" header="0.3" footer="0.3"/>
  <pageSetup scale="65" orientation="landscape"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CODE OCTUBRE-2016 </vt:lpstr>
      <vt:lpstr>OCTOBER-16</vt:lpstr>
      <vt:lpstr>OCTOBER-16 Summary</vt:lpstr>
      <vt:lpstr>Top 20 US OCTOBER-16</vt:lpstr>
      <vt:lpstr>GRAPHS OCTOBER 2016</vt:lpstr>
      <vt:lpstr>Contact</vt:lpstr>
      <vt:lpstr>Contact!Print_Area</vt:lpstr>
      <vt:lpstr>'OCTOBER-16'!Print_Area</vt:lpstr>
      <vt:lpstr>'Top 20 US OCTOBER-16'!Print_Area</vt:lpstr>
      <vt:lpstr>'OCTOBER-16'!Print_Titles</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Hugo L. Real</dc:creator>
  <cp:lastModifiedBy>Francisco Pesante</cp:lastModifiedBy>
  <cp:lastPrinted>2016-12-29T19:19:12Z</cp:lastPrinted>
  <dcterms:created xsi:type="dcterms:W3CDTF">2016-10-31T15:07:06Z</dcterms:created>
  <dcterms:modified xsi:type="dcterms:W3CDTF">2017-02-22T12:34:01Z</dcterms:modified>
</cp:coreProperties>
</file>