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\\ctpr-45\users_princesa$\lmolina\2017 FILES\ORIGEN MENSUAL\WorkSheets\monthly2017\"/>
    </mc:Choice>
  </mc:AlternateContent>
  <bookViews>
    <workbookView xWindow="10185" yWindow="-15" windowWidth="4950" windowHeight="5775" firstSheet="2" activeTab="2"/>
  </bookViews>
  <sheets>
    <sheet name="CODEMonthlyLY" sheetId="23" r:id="rId1"/>
    <sheet name="CODE-Monthly " sheetId="6" r:id="rId2"/>
    <sheet name="MONTH" sheetId="12" r:id="rId3"/>
    <sheet name="Summary" sheetId="18" r:id="rId4"/>
    <sheet name="Top20USNov-16" sheetId="19" r:id="rId5"/>
    <sheet name="Fiscal Monthly" sheetId="20" r:id="rId6"/>
    <sheet name="Calendar Monthly" sheetId="21" r:id="rId7"/>
  </sheets>
  <definedNames>
    <definedName name="_xlcn.WorksheetConnection_GRAPHSBC4BD161" localSheetId="6" hidden="1">#REF!</definedName>
    <definedName name="_xlcn.WorksheetConnection_GRAPHSBC4BD161" localSheetId="0" hidden="1">#REF!</definedName>
    <definedName name="_xlcn.WorksheetConnection_GRAPHSBC4BD161" localSheetId="5" hidden="1">#REF!</definedName>
    <definedName name="_xlcn.WorksheetConnection_GRAPHSBC4BD161" localSheetId="2" hidden="1">#REF!</definedName>
    <definedName name="_xlcn.WorksheetConnection_GRAPHSBC4BD161" localSheetId="3" hidden="1">#REF!</definedName>
    <definedName name="_xlcn.WorksheetConnection_GRAPHSBC4BD161" localSheetId="4" hidden="1">#REF!</definedName>
    <definedName name="_xlcn.WorksheetConnection_GRAPHSBC4BD161" hidden="1">#REF!</definedName>
    <definedName name="_xlnm.Print_Area" localSheetId="1">'CODE-Monthly '!$A$1:$C$230</definedName>
    <definedName name="_xlnm.Print_Area" localSheetId="0">CODEMonthlyLY!$A$1:$C$230</definedName>
    <definedName name="_xlnm.Print_Area" localSheetId="2">MONTH!$B$1:$AC$234</definedName>
    <definedName name="_xlnm.Print_Area" localSheetId="3">Summary!$B$1:$Z$64</definedName>
    <definedName name="_xlnm.Print_Area" localSheetId="4">'Top20USNov-16'!$A$1:$AE$32</definedName>
    <definedName name="_xlnm.Print_Titles" localSheetId="2">MONTH!$5:$6</definedName>
  </definedNames>
  <calcPr calcId="171027"/>
</workbook>
</file>

<file path=xl/calcChain.xml><?xml version="1.0" encoding="utf-8"?>
<calcChain xmlns="http://schemas.openxmlformats.org/spreadsheetml/2006/main">
  <c r="E9" i="12" l="1"/>
  <c r="H9" i="12" s="1"/>
  <c r="F9" i="12"/>
  <c r="G9" i="12"/>
  <c r="N9" i="12"/>
  <c r="O9" i="12"/>
  <c r="W9" i="12"/>
  <c r="Z9" i="12" s="1"/>
  <c r="X9" i="12"/>
  <c r="Y9" i="12"/>
  <c r="F11" i="12"/>
  <c r="J11" i="12"/>
  <c r="N11" i="12"/>
  <c r="Q11" i="12" s="1"/>
  <c r="O11" i="12"/>
  <c r="P11" i="12"/>
  <c r="S11" i="12"/>
  <c r="W11" i="12"/>
  <c r="X11" i="12"/>
  <c r="AA11" i="12"/>
  <c r="AB11" i="12"/>
  <c r="N13" i="12"/>
  <c r="O13" i="12"/>
  <c r="S13" i="12"/>
  <c r="W13" i="12"/>
  <c r="Z13" i="12" s="1"/>
  <c r="X13" i="12"/>
  <c r="AB14" i="12" s="1"/>
  <c r="Y13" i="12"/>
  <c r="AB13" i="12"/>
  <c r="E14" i="12"/>
  <c r="F14" i="12"/>
  <c r="N14" i="12"/>
  <c r="Q14" i="12" s="1"/>
  <c r="O14" i="12"/>
  <c r="P14" i="12"/>
  <c r="S14" i="12"/>
  <c r="W14" i="12"/>
  <c r="X14" i="12"/>
  <c r="AA14" i="12"/>
  <c r="E15" i="12"/>
  <c r="H15" i="12" s="1"/>
  <c r="F15" i="12"/>
  <c r="F13" i="12" s="1"/>
  <c r="G15" i="12"/>
  <c r="N15" i="12"/>
  <c r="O15" i="12"/>
  <c r="S15" i="12"/>
  <c r="W15" i="12"/>
  <c r="Z15" i="12" s="1"/>
  <c r="X15" i="12"/>
  <c r="Y15" i="12"/>
  <c r="AA15" i="12"/>
  <c r="AB15" i="12"/>
  <c r="E16" i="12"/>
  <c r="F16" i="12"/>
  <c r="N16" i="12"/>
  <c r="Q16" i="12" s="1"/>
  <c r="O16" i="12"/>
  <c r="P16" i="12"/>
  <c r="S16" i="12"/>
  <c r="W16" i="12"/>
  <c r="X16" i="12"/>
  <c r="AB16" i="12"/>
  <c r="E17" i="12"/>
  <c r="H17" i="12" s="1"/>
  <c r="F17" i="12"/>
  <c r="G17" i="12"/>
  <c r="N17" i="12"/>
  <c r="O17" i="12"/>
  <c r="S17" i="12"/>
  <c r="W17" i="12"/>
  <c r="Z17" i="12" s="1"/>
  <c r="X17" i="12"/>
  <c r="Y17" i="12"/>
  <c r="AA17" i="12"/>
  <c r="AB17" i="12"/>
  <c r="E18" i="12"/>
  <c r="F18" i="12"/>
  <c r="N18" i="12"/>
  <c r="Q18" i="12" s="1"/>
  <c r="O18" i="12"/>
  <c r="P18" i="12"/>
  <c r="S18" i="12"/>
  <c r="W18" i="12"/>
  <c r="X18" i="12"/>
  <c r="AB18" i="12"/>
  <c r="E19" i="12"/>
  <c r="H19" i="12" s="1"/>
  <c r="F19" i="12"/>
  <c r="G19" i="12"/>
  <c r="N19" i="12"/>
  <c r="O19" i="12"/>
  <c r="R19" i="12"/>
  <c r="S19" i="12"/>
  <c r="W19" i="12"/>
  <c r="Z19" i="12" s="1"/>
  <c r="X19" i="12"/>
  <c r="Y19" i="12"/>
  <c r="AA19" i="12"/>
  <c r="AB19" i="12"/>
  <c r="E20" i="12"/>
  <c r="F20" i="12"/>
  <c r="N20" i="12"/>
  <c r="Q20" i="12" s="1"/>
  <c r="O20" i="12"/>
  <c r="P20" i="12"/>
  <c r="S20" i="12"/>
  <c r="W20" i="12"/>
  <c r="X20" i="12"/>
  <c r="AA20" i="12"/>
  <c r="AB20" i="12"/>
  <c r="E21" i="12"/>
  <c r="H21" i="12" s="1"/>
  <c r="F21" i="12"/>
  <c r="G21" i="12"/>
  <c r="N21" i="12"/>
  <c r="O21" i="12"/>
  <c r="R21" i="12"/>
  <c r="S21" i="12"/>
  <c r="W21" i="12"/>
  <c r="Z21" i="12" s="1"/>
  <c r="X21" i="12"/>
  <c r="Y21" i="12"/>
  <c r="AA21" i="12"/>
  <c r="AB21" i="12"/>
  <c r="E22" i="12"/>
  <c r="F22" i="12"/>
  <c r="N22" i="12"/>
  <c r="Q22" i="12" s="1"/>
  <c r="O22" i="12"/>
  <c r="P22" i="12"/>
  <c r="S22" i="12"/>
  <c r="W22" i="12"/>
  <c r="X22" i="12"/>
  <c r="AA22" i="12"/>
  <c r="AB22" i="12"/>
  <c r="E23" i="12"/>
  <c r="H23" i="12" s="1"/>
  <c r="F23" i="12"/>
  <c r="G23" i="12"/>
  <c r="N23" i="12"/>
  <c r="O23" i="12"/>
  <c r="S23" i="12"/>
  <c r="W23" i="12"/>
  <c r="Z23" i="12" s="1"/>
  <c r="X23" i="12"/>
  <c r="Y23" i="12"/>
  <c r="AA23" i="12"/>
  <c r="AB23" i="12"/>
  <c r="E24" i="12"/>
  <c r="F24" i="12"/>
  <c r="N24" i="12"/>
  <c r="Q24" i="12" s="1"/>
  <c r="O24" i="12"/>
  <c r="P24" i="12"/>
  <c r="S24" i="12"/>
  <c r="W24" i="12"/>
  <c r="X24" i="12"/>
  <c r="AB24" i="12"/>
  <c r="E25" i="12"/>
  <c r="H25" i="12" s="1"/>
  <c r="F25" i="12"/>
  <c r="G25" i="12"/>
  <c r="N25" i="12"/>
  <c r="O25" i="12"/>
  <c r="S25" i="12"/>
  <c r="W25" i="12"/>
  <c r="Z25" i="12" s="1"/>
  <c r="X25" i="12"/>
  <c r="Y25" i="12"/>
  <c r="AA25" i="12"/>
  <c r="AB25" i="12"/>
  <c r="E26" i="12"/>
  <c r="F26" i="12"/>
  <c r="N26" i="12"/>
  <c r="Q26" i="12" s="1"/>
  <c r="O26" i="12"/>
  <c r="P26" i="12"/>
  <c r="S26" i="12"/>
  <c r="W26" i="12"/>
  <c r="X26" i="12"/>
  <c r="AB26" i="12"/>
  <c r="E27" i="12"/>
  <c r="H27" i="12" s="1"/>
  <c r="F27" i="12"/>
  <c r="G27" i="12"/>
  <c r="N27" i="12"/>
  <c r="O27" i="12"/>
  <c r="R27" i="12"/>
  <c r="S27" i="12"/>
  <c r="W27" i="12"/>
  <c r="Z27" i="12" s="1"/>
  <c r="X27" i="12"/>
  <c r="Y27" i="12"/>
  <c r="AA27" i="12"/>
  <c r="AB27" i="12"/>
  <c r="E28" i="12"/>
  <c r="F28" i="12"/>
  <c r="N28" i="12"/>
  <c r="Q28" i="12" s="1"/>
  <c r="O28" i="12"/>
  <c r="P28" i="12"/>
  <c r="S28" i="12"/>
  <c r="W28" i="12"/>
  <c r="X28" i="12"/>
  <c r="AA28" i="12"/>
  <c r="AB28" i="12"/>
  <c r="E29" i="12"/>
  <c r="H29" i="12" s="1"/>
  <c r="F29" i="12"/>
  <c r="G29" i="12"/>
  <c r="N29" i="12"/>
  <c r="O29" i="12"/>
  <c r="R29" i="12"/>
  <c r="S29" i="12"/>
  <c r="W29" i="12"/>
  <c r="Z29" i="12" s="1"/>
  <c r="X29" i="12"/>
  <c r="Y29" i="12"/>
  <c r="AA29" i="12"/>
  <c r="AB29" i="12"/>
  <c r="E30" i="12"/>
  <c r="F30" i="12"/>
  <c r="N30" i="12"/>
  <c r="Q30" i="12" s="1"/>
  <c r="O30" i="12"/>
  <c r="P30" i="12"/>
  <c r="S30" i="12"/>
  <c r="W30" i="12"/>
  <c r="X30" i="12"/>
  <c r="AA30" i="12"/>
  <c r="AB30" i="12"/>
  <c r="N32" i="12"/>
  <c r="O32" i="12"/>
  <c r="R32" i="12"/>
  <c r="S32" i="12"/>
  <c r="W32" i="12"/>
  <c r="Z32" i="12" s="1"/>
  <c r="X32" i="12"/>
  <c r="Y32" i="12"/>
  <c r="AB32" i="12"/>
  <c r="E33" i="12"/>
  <c r="F33" i="12"/>
  <c r="F32" i="12" s="1"/>
  <c r="N33" i="12"/>
  <c r="Q33" i="12" s="1"/>
  <c r="O33" i="12"/>
  <c r="P33" i="12"/>
  <c r="S33" i="12"/>
  <c r="W33" i="12"/>
  <c r="X33" i="12"/>
  <c r="AA33" i="12"/>
  <c r="AB33" i="12"/>
  <c r="E34" i="12"/>
  <c r="H34" i="12" s="1"/>
  <c r="F34" i="12"/>
  <c r="G34" i="12"/>
  <c r="N34" i="12"/>
  <c r="O34" i="12"/>
  <c r="S34" i="12"/>
  <c r="W34" i="12"/>
  <c r="Z34" i="12" s="1"/>
  <c r="X34" i="12"/>
  <c r="Y34" i="12"/>
  <c r="AA34" i="12"/>
  <c r="AB34" i="12"/>
  <c r="E35" i="12"/>
  <c r="F35" i="12"/>
  <c r="N35" i="12"/>
  <c r="Q35" i="12" s="1"/>
  <c r="O35" i="12"/>
  <c r="P35" i="12"/>
  <c r="S35" i="12"/>
  <c r="W35" i="12"/>
  <c r="X35" i="12"/>
  <c r="AB35" i="12"/>
  <c r="E36" i="12"/>
  <c r="H36" i="12" s="1"/>
  <c r="F36" i="12"/>
  <c r="G36" i="12"/>
  <c r="N36" i="12"/>
  <c r="O36" i="12"/>
  <c r="S36" i="12"/>
  <c r="W36" i="12"/>
  <c r="Z36" i="12" s="1"/>
  <c r="X36" i="12"/>
  <c r="Y36" i="12"/>
  <c r="AA36" i="12"/>
  <c r="AB36" i="12"/>
  <c r="E37" i="12"/>
  <c r="F37" i="12"/>
  <c r="N37" i="12"/>
  <c r="Q37" i="12" s="1"/>
  <c r="O37" i="12"/>
  <c r="P37" i="12"/>
  <c r="S37" i="12"/>
  <c r="W37" i="12"/>
  <c r="X37" i="12"/>
  <c r="AB37" i="12"/>
  <c r="E38" i="12"/>
  <c r="H38" i="12" s="1"/>
  <c r="F38" i="12"/>
  <c r="G38" i="12"/>
  <c r="N38" i="12"/>
  <c r="O38" i="12"/>
  <c r="R38" i="12"/>
  <c r="S38" i="12"/>
  <c r="W38" i="12"/>
  <c r="Z38" i="12" s="1"/>
  <c r="X38" i="12"/>
  <c r="Y38" i="12"/>
  <c r="AA38" i="12"/>
  <c r="AB38" i="12"/>
  <c r="E39" i="12"/>
  <c r="F39" i="12"/>
  <c r="N39" i="12"/>
  <c r="Q39" i="12" s="1"/>
  <c r="O39" i="12"/>
  <c r="P39" i="12"/>
  <c r="S39" i="12"/>
  <c r="W39" i="12"/>
  <c r="X39" i="12"/>
  <c r="AA39" i="12"/>
  <c r="AB39" i="12"/>
  <c r="E40" i="12"/>
  <c r="H40" i="12" s="1"/>
  <c r="F40" i="12"/>
  <c r="G40" i="12"/>
  <c r="N40" i="12"/>
  <c r="O40" i="12"/>
  <c r="R40" i="12"/>
  <c r="S40" i="12"/>
  <c r="W40" i="12"/>
  <c r="Z40" i="12" s="1"/>
  <c r="X40" i="12"/>
  <c r="Y40" i="12"/>
  <c r="AA40" i="12"/>
  <c r="AB40" i="12"/>
  <c r="E41" i="12"/>
  <c r="F41" i="12"/>
  <c r="N41" i="12"/>
  <c r="Q41" i="12" s="1"/>
  <c r="O41" i="12"/>
  <c r="P41" i="12"/>
  <c r="S41" i="12"/>
  <c r="W41" i="12"/>
  <c r="X41" i="12"/>
  <c r="AA41" i="12"/>
  <c r="AB41" i="12"/>
  <c r="E42" i="12"/>
  <c r="H42" i="12" s="1"/>
  <c r="F42" i="12"/>
  <c r="G42" i="12"/>
  <c r="N42" i="12"/>
  <c r="O42" i="12"/>
  <c r="S42" i="12"/>
  <c r="W42" i="12"/>
  <c r="X42" i="12"/>
  <c r="Y42" i="12"/>
  <c r="Z42" i="12"/>
  <c r="AA42" i="12"/>
  <c r="AB42" i="12"/>
  <c r="E43" i="12"/>
  <c r="F43" i="12"/>
  <c r="N43" i="12"/>
  <c r="O43" i="12"/>
  <c r="P43" i="12"/>
  <c r="Q43" i="12"/>
  <c r="S43" i="12"/>
  <c r="W43" i="12"/>
  <c r="X43" i="12"/>
  <c r="AA43" i="12"/>
  <c r="AB43" i="12"/>
  <c r="E44" i="12"/>
  <c r="H44" i="12" s="1"/>
  <c r="F44" i="12"/>
  <c r="G44" i="12"/>
  <c r="N44" i="12"/>
  <c r="P44" i="12" s="1"/>
  <c r="O44" i="12"/>
  <c r="S44" i="12"/>
  <c r="W44" i="12"/>
  <c r="Z44" i="12" s="1"/>
  <c r="X44" i="12"/>
  <c r="Y44" i="12"/>
  <c r="AA44" i="12"/>
  <c r="AB44" i="12"/>
  <c r="E45" i="12"/>
  <c r="G45" i="12" s="1"/>
  <c r="F45" i="12"/>
  <c r="H45" i="12"/>
  <c r="N45" i="12"/>
  <c r="O45" i="12"/>
  <c r="P45" i="12"/>
  <c r="R45" i="12"/>
  <c r="S45" i="12"/>
  <c r="W45" i="12"/>
  <c r="Y45" i="12" s="1"/>
  <c r="X45" i="12"/>
  <c r="Z45" i="12"/>
  <c r="AB45" i="12"/>
  <c r="N47" i="12"/>
  <c r="O47" i="12"/>
  <c r="Q47" i="12"/>
  <c r="S47" i="12"/>
  <c r="W47" i="12"/>
  <c r="Z47" i="12" s="1"/>
  <c r="X47" i="12"/>
  <c r="AA47" i="12"/>
  <c r="AB47" i="12"/>
  <c r="E48" i="12"/>
  <c r="F48" i="12"/>
  <c r="N48" i="12"/>
  <c r="Q48" i="12" s="1"/>
  <c r="O48" i="12"/>
  <c r="P48" i="12" s="1"/>
  <c r="S48" i="12"/>
  <c r="W48" i="12"/>
  <c r="Y48" i="12" s="1"/>
  <c r="X48" i="12"/>
  <c r="AA48" i="12"/>
  <c r="E49" i="12"/>
  <c r="H49" i="12" s="1"/>
  <c r="F49" i="12"/>
  <c r="G49" i="12" s="1"/>
  <c r="N49" i="12"/>
  <c r="P49" i="12" s="1"/>
  <c r="O49" i="12"/>
  <c r="R49" i="12"/>
  <c r="S49" i="12"/>
  <c r="W49" i="12"/>
  <c r="X49" i="12"/>
  <c r="AB49" i="12" s="1"/>
  <c r="Y49" i="12"/>
  <c r="AA49" i="12"/>
  <c r="E50" i="12"/>
  <c r="G50" i="12" s="1"/>
  <c r="F50" i="12"/>
  <c r="H50" i="12"/>
  <c r="N50" i="12"/>
  <c r="O50" i="12"/>
  <c r="S50" i="12" s="1"/>
  <c r="W50" i="12"/>
  <c r="Y50" i="12" s="1"/>
  <c r="X50" i="12"/>
  <c r="Z50" i="12"/>
  <c r="E51" i="12"/>
  <c r="F51" i="12"/>
  <c r="H51" i="12" s="1"/>
  <c r="N51" i="12"/>
  <c r="P51" i="12" s="1"/>
  <c r="O51" i="12"/>
  <c r="Q51" i="12"/>
  <c r="S51" i="12"/>
  <c r="W51" i="12"/>
  <c r="X51" i="12"/>
  <c r="Z51" i="12" s="1"/>
  <c r="AA51" i="12"/>
  <c r="AB51" i="12"/>
  <c r="E52" i="12"/>
  <c r="G52" i="12" s="1"/>
  <c r="F52" i="12"/>
  <c r="N52" i="12"/>
  <c r="Q52" i="12" s="1"/>
  <c r="O52" i="12"/>
  <c r="P52" i="12"/>
  <c r="S52" i="12"/>
  <c r="W52" i="12"/>
  <c r="Y52" i="12" s="1"/>
  <c r="X52" i="12"/>
  <c r="AA52" i="12"/>
  <c r="E53" i="12"/>
  <c r="F53" i="12"/>
  <c r="H53" i="12" s="1"/>
  <c r="G53" i="12"/>
  <c r="N53" i="12"/>
  <c r="P53" i="12" s="1"/>
  <c r="O53" i="12"/>
  <c r="R53" i="12"/>
  <c r="S53" i="12"/>
  <c r="W53" i="12"/>
  <c r="X53" i="12"/>
  <c r="Z53" i="12" s="1"/>
  <c r="Y53" i="12"/>
  <c r="AA53" i="12"/>
  <c r="E54" i="12"/>
  <c r="G54" i="12" s="1"/>
  <c r="F54" i="12"/>
  <c r="H54" i="12"/>
  <c r="N54" i="12"/>
  <c r="O54" i="12"/>
  <c r="Q54" i="12" s="1"/>
  <c r="W54" i="12"/>
  <c r="Y54" i="12" s="1"/>
  <c r="X54" i="12"/>
  <c r="Z54" i="12"/>
  <c r="E55" i="12"/>
  <c r="F55" i="12"/>
  <c r="H55" i="12" s="1"/>
  <c r="N55" i="12"/>
  <c r="P55" i="12" s="1"/>
  <c r="O55" i="12"/>
  <c r="Q55" i="12"/>
  <c r="S55" i="12"/>
  <c r="W55" i="12"/>
  <c r="X55" i="12"/>
  <c r="Z55" i="12" s="1"/>
  <c r="AA55" i="12"/>
  <c r="AB55" i="12"/>
  <c r="E56" i="12"/>
  <c r="G56" i="12" s="1"/>
  <c r="F56" i="12"/>
  <c r="N56" i="12"/>
  <c r="O56" i="12"/>
  <c r="Q56" i="12" s="1"/>
  <c r="P56" i="12"/>
  <c r="S56" i="12"/>
  <c r="W56" i="12"/>
  <c r="Y56" i="12" s="1"/>
  <c r="X56" i="12"/>
  <c r="AA56" i="12"/>
  <c r="E57" i="12"/>
  <c r="F57" i="12"/>
  <c r="H57" i="12" s="1"/>
  <c r="G57" i="12"/>
  <c r="N57" i="12"/>
  <c r="P57" i="12" s="1"/>
  <c r="O57" i="12"/>
  <c r="R57" i="12"/>
  <c r="S57" i="12"/>
  <c r="W57" i="12"/>
  <c r="X57" i="12"/>
  <c r="Z57" i="12" s="1"/>
  <c r="Y57" i="12"/>
  <c r="AA57" i="12"/>
  <c r="E58" i="12"/>
  <c r="G58" i="12" s="1"/>
  <c r="F58" i="12"/>
  <c r="H58" i="12"/>
  <c r="N58" i="12"/>
  <c r="O58" i="12"/>
  <c r="Q58" i="12" s="1"/>
  <c r="W58" i="12"/>
  <c r="Y58" i="12" s="1"/>
  <c r="X58" i="12"/>
  <c r="Z58" i="12"/>
  <c r="E59" i="12"/>
  <c r="F59" i="12"/>
  <c r="H59" i="12" s="1"/>
  <c r="N59" i="12"/>
  <c r="P59" i="12" s="1"/>
  <c r="O59" i="12"/>
  <c r="Q59" i="12"/>
  <c r="S59" i="12"/>
  <c r="W59" i="12"/>
  <c r="X59" i="12"/>
  <c r="Z59" i="12" s="1"/>
  <c r="AA59" i="12"/>
  <c r="AB59" i="12"/>
  <c r="E60" i="12"/>
  <c r="G60" i="12" s="1"/>
  <c r="F60" i="12"/>
  <c r="N60" i="12"/>
  <c r="O60" i="12"/>
  <c r="Q60" i="12" s="1"/>
  <c r="P60" i="12"/>
  <c r="S60" i="12"/>
  <c r="W60" i="12"/>
  <c r="Y60" i="12" s="1"/>
  <c r="X60" i="12"/>
  <c r="AA60" i="12"/>
  <c r="E61" i="12"/>
  <c r="H61" i="12" s="1"/>
  <c r="F61" i="12"/>
  <c r="G61" i="12"/>
  <c r="N61" i="12"/>
  <c r="P61" i="12" s="1"/>
  <c r="O61" i="12"/>
  <c r="R61" i="12"/>
  <c r="S61" i="12"/>
  <c r="W61" i="12"/>
  <c r="X61" i="12"/>
  <c r="AB61" i="12" s="1"/>
  <c r="Y61" i="12"/>
  <c r="AA61" i="12"/>
  <c r="E62" i="12"/>
  <c r="G62" i="12" s="1"/>
  <c r="F62" i="12"/>
  <c r="H62" i="12"/>
  <c r="N62" i="12"/>
  <c r="O62" i="12"/>
  <c r="S62" i="12" s="1"/>
  <c r="W62" i="12"/>
  <c r="Y62" i="12" s="1"/>
  <c r="X62" i="12"/>
  <c r="Z62" i="12"/>
  <c r="E63" i="12"/>
  <c r="F63" i="12"/>
  <c r="N63" i="12"/>
  <c r="P63" i="12" s="1"/>
  <c r="O63" i="12"/>
  <c r="Q63" i="12"/>
  <c r="S63" i="12"/>
  <c r="W63" i="12"/>
  <c r="X63" i="12"/>
  <c r="Z63" i="12" s="1"/>
  <c r="AA63" i="12"/>
  <c r="AB63" i="12"/>
  <c r="E64" i="12"/>
  <c r="G64" i="12" s="1"/>
  <c r="F64" i="12"/>
  <c r="N64" i="12"/>
  <c r="Q64" i="12" s="1"/>
  <c r="O64" i="12"/>
  <c r="P64" i="12"/>
  <c r="S64" i="12"/>
  <c r="W64" i="12"/>
  <c r="Y64" i="12" s="1"/>
  <c r="X64" i="12"/>
  <c r="AA64" i="12"/>
  <c r="E65" i="12"/>
  <c r="H65" i="12" s="1"/>
  <c r="F65" i="12"/>
  <c r="G65" i="12"/>
  <c r="N65" i="12"/>
  <c r="P65" i="12" s="1"/>
  <c r="O65" i="12"/>
  <c r="R65" i="12"/>
  <c r="S65" i="12"/>
  <c r="W65" i="12"/>
  <c r="X65" i="12"/>
  <c r="AB65" i="12" s="1"/>
  <c r="Y65" i="12"/>
  <c r="AA65" i="12"/>
  <c r="E66" i="12"/>
  <c r="G66" i="12" s="1"/>
  <c r="F66" i="12"/>
  <c r="H66" i="12"/>
  <c r="N66" i="12"/>
  <c r="O66" i="12"/>
  <c r="S66" i="12" s="1"/>
  <c r="W66" i="12"/>
  <c r="Y66" i="12" s="1"/>
  <c r="X66" i="12"/>
  <c r="Z66" i="12"/>
  <c r="E67" i="12"/>
  <c r="F67" i="12"/>
  <c r="N67" i="12"/>
  <c r="P67" i="12" s="1"/>
  <c r="O67" i="12"/>
  <c r="Q67" i="12"/>
  <c r="S67" i="12"/>
  <c r="W67" i="12"/>
  <c r="Z67" i="12" s="1"/>
  <c r="X67" i="12"/>
  <c r="Y67" i="12" s="1"/>
  <c r="AA67" i="12"/>
  <c r="AB67" i="12"/>
  <c r="E68" i="12"/>
  <c r="G68" i="12" s="1"/>
  <c r="F68" i="12"/>
  <c r="N68" i="12"/>
  <c r="Q68" i="12" s="1"/>
  <c r="O68" i="12"/>
  <c r="P68" i="12"/>
  <c r="S68" i="12"/>
  <c r="W68" i="12"/>
  <c r="Y68" i="12" s="1"/>
  <c r="X68" i="12"/>
  <c r="AA68" i="12"/>
  <c r="E70" i="12"/>
  <c r="F70" i="12"/>
  <c r="H70" i="12" s="1"/>
  <c r="G70" i="12"/>
  <c r="J70" i="12"/>
  <c r="N70" i="12"/>
  <c r="P70" i="12" s="1"/>
  <c r="O70" i="12"/>
  <c r="R70" i="12"/>
  <c r="S70" i="12"/>
  <c r="W70" i="12"/>
  <c r="X70" i="12"/>
  <c r="Z70" i="12" s="1"/>
  <c r="Y70" i="12"/>
  <c r="AA70" i="12"/>
  <c r="E71" i="12"/>
  <c r="G71" i="12" s="1"/>
  <c r="F71" i="12"/>
  <c r="H71" i="12"/>
  <c r="J71" i="12"/>
  <c r="N71" i="12"/>
  <c r="Q71" i="12" s="1"/>
  <c r="O71" i="12"/>
  <c r="P71" i="12" s="1"/>
  <c r="R71" i="12"/>
  <c r="S71" i="12"/>
  <c r="W71" i="12"/>
  <c r="Y71" i="12" s="1"/>
  <c r="X71" i="12"/>
  <c r="AA71" i="12"/>
  <c r="AB71" i="12"/>
  <c r="E73" i="12"/>
  <c r="F73" i="12"/>
  <c r="G73" i="12"/>
  <c r="N73" i="12"/>
  <c r="P73" i="12" s="1"/>
  <c r="O73" i="12"/>
  <c r="Q73" i="12"/>
  <c r="W73" i="12"/>
  <c r="X73" i="12"/>
  <c r="Z73" i="12" s="1"/>
  <c r="Y73" i="12"/>
  <c r="E75" i="12"/>
  <c r="F75" i="12"/>
  <c r="H75" i="12" s="1"/>
  <c r="G75" i="12"/>
  <c r="N75" i="12"/>
  <c r="P75" i="12" s="1"/>
  <c r="O75" i="12"/>
  <c r="W75" i="12"/>
  <c r="X75" i="12"/>
  <c r="Z75" i="12" s="1"/>
  <c r="Y75" i="12"/>
  <c r="N77" i="12"/>
  <c r="O77" i="12"/>
  <c r="Q77" i="12" s="1"/>
  <c r="P77" i="12"/>
  <c r="W77" i="12"/>
  <c r="Y77" i="12" s="1"/>
  <c r="X77" i="12"/>
  <c r="E78" i="12"/>
  <c r="F78" i="12"/>
  <c r="G78" i="12"/>
  <c r="N78" i="12"/>
  <c r="P78" i="12" s="1"/>
  <c r="O78" i="12"/>
  <c r="R78" i="12"/>
  <c r="W78" i="12"/>
  <c r="X78" i="12"/>
  <c r="Z78" i="12" s="1"/>
  <c r="Y78" i="12"/>
  <c r="AB78" i="12"/>
  <c r="E79" i="12"/>
  <c r="G79" i="12" s="1"/>
  <c r="F79" i="12"/>
  <c r="N79" i="12"/>
  <c r="O79" i="12"/>
  <c r="Q79" i="12" s="1"/>
  <c r="P79" i="12"/>
  <c r="R79" i="12"/>
  <c r="S79" i="12"/>
  <c r="W79" i="12"/>
  <c r="Y79" i="12" s="1"/>
  <c r="X79" i="12"/>
  <c r="AA79" i="12"/>
  <c r="AB79" i="12"/>
  <c r="E80" i="12"/>
  <c r="F80" i="12"/>
  <c r="H80" i="12" s="1"/>
  <c r="G80" i="12"/>
  <c r="N80" i="12"/>
  <c r="P80" i="12" s="1"/>
  <c r="O80" i="12"/>
  <c r="R80" i="12"/>
  <c r="S80" i="12"/>
  <c r="W80" i="12"/>
  <c r="X80" i="12"/>
  <c r="Z80" i="12" s="1"/>
  <c r="Y80" i="12"/>
  <c r="AB80" i="12"/>
  <c r="E81" i="12"/>
  <c r="G81" i="12" s="1"/>
  <c r="F81" i="12"/>
  <c r="N81" i="12"/>
  <c r="O81" i="12"/>
  <c r="Q81" i="12" s="1"/>
  <c r="P81" i="12"/>
  <c r="R81" i="12"/>
  <c r="S81" i="12"/>
  <c r="W81" i="12"/>
  <c r="Y81" i="12" s="1"/>
  <c r="X81" i="12"/>
  <c r="AA81" i="12"/>
  <c r="AB81" i="12"/>
  <c r="E82" i="12"/>
  <c r="F82" i="12"/>
  <c r="H82" i="12" s="1"/>
  <c r="G82" i="12"/>
  <c r="N82" i="12"/>
  <c r="P82" i="12" s="1"/>
  <c r="O82" i="12"/>
  <c r="R82" i="12"/>
  <c r="S82" i="12"/>
  <c r="W82" i="12"/>
  <c r="X82" i="12"/>
  <c r="Z82" i="12" s="1"/>
  <c r="Y82" i="12"/>
  <c r="AB82" i="12"/>
  <c r="E83" i="12"/>
  <c r="G83" i="12" s="1"/>
  <c r="F83" i="12"/>
  <c r="N83" i="12"/>
  <c r="O83" i="12"/>
  <c r="Q83" i="12" s="1"/>
  <c r="P83" i="12"/>
  <c r="R83" i="12"/>
  <c r="S83" i="12"/>
  <c r="W83" i="12"/>
  <c r="Y83" i="12" s="1"/>
  <c r="X83" i="12"/>
  <c r="AA83" i="12"/>
  <c r="AB83" i="12"/>
  <c r="E84" i="12"/>
  <c r="F84" i="12"/>
  <c r="H84" i="12" s="1"/>
  <c r="G84" i="12"/>
  <c r="N84" i="12"/>
  <c r="P84" i="12" s="1"/>
  <c r="O84" i="12"/>
  <c r="R84" i="12"/>
  <c r="S84" i="12"/>
  <c r="W84" i="12"/>
  <c r="X84" i="12"/>
  <c r="Z84" i="12" s="1"/>
  <c r="Y84" i="12"/>
  <c r="AB84" i="12"/>
  <c r="E85" i="12"/>
  <c r="G85" i="12" s="1"/>
  <c r="F85" i="12"/>
  <c r="N85" i="12"/>
  <c r="O85" i="12"/>
  <c r="Q85" i="12" s="1"/>
  <c r="P85" i="12"/>
  <c r="R85" i="12"/>
  <c r="S85" i="12"/>
  <c r="W85" i="12"/>
  <c r="Y85" i="12" s="1"/>
  <c r="X85" i="12"/>
  <c r="AA85" i="12"/>
  <c r="AB85" i="12"/>
  <c r="E86" i="12"/>
  <c r="F86" i="12"/>
  <c r="H86" i="12" s="1"/>
  <c r="G86" i="12"/>
  <c r="N86" i="12"/>
  <c r="P86" i="12" s="1"/>
  <c r="O86" i="12"/>
  <c r="R86" i="12"/>
  <c r="S86" i="12"/>
  <c r="W86" i="12"/>
  <c r="X86" i="12"/>
  <c r="Z86" i="12" s="1"/>
  <c r="Y86" i="12"/>
  <c r="AA86" i="12"/>
  <c r="AB86" i="12"/>
  <c r="E87" i="12"/>
  <c r="G87" i="12" s="1"/>
  <c r="F87" i="12"/>
  <c r="H87" i="12"/>
  <c r="N87" i="12"/>
  <c r="O87" i="12"/>
  <c r="P87" i="12" s="1"/>
  <c r="R87" i="12"/>
  <c r="S87" i="12"/>
  <c r="W87" i="12"/>
  <c r="Y87" i="12" s="1"/>
  <c r="X87" i="12"/>
  <c r="Z87" i="12"/>
  <c r="AA87" i="12"/>
  <c r="AB87" i="12"/>
  <c r="E88" i="12"/>
  <c r="F88" i="12"/>
  <c r="G88" i="12" s="1"/>
  <c r="N88" i="12"/>
  <c r="P88" i="12" s="1"/>
  <c r="O88" i="12"/>
  <c r="Q88" i="12"/>
  <c r="R88" i="12"/>
  <c r="S88" i="12"/>
  <c r="W88" i="12"/>
  <c r="X88" i="12"/>
  <c r="Y88" i="12" s="1"/>
  <c r="AA88" i="12"/>
  <c r="AB88" i="12"/>
  <c r="E89" i="12"/>
  <c r="G89" i="12" s="1"/>
  <c r="F89" i="12"/>
  <c r="H89" i="12"/>
  <c r="N89" i="12"/>
  <c r="O89" i="12"/>
  <c r="P89" i="12" s="1"/>
  <c r="R89" i="12"/>
  <c r="S89" i="12"/>
  <c r="W89" i="12"/>
  <c r="Y89" i="12" s="1"/>
  <c r="X89" i="12"/>
  <c r="Z89" i="12"/>
  <c r="AA89" i="12"/>
  <c r="AB89" i="12"/>
  <c r="E90" i="12"/>
  <c r="F90" i="12"/>
  <c r="G90" i="12" s="1"/>
  <c r="N90" i="12"/>
  <c r="P90" i="12" s="1"/>
  <c r="O90" i="12"/>
  <c r="Q90" i="12"/>
  <c r="R90" i="12"/>
  <c r="S90" i="12"/>
  <c r="W90" i="12"/>
  <c r="X90" i="12"/>
  <c r="Y90" i="12" s="1"/>
  <c r="AA90" i="12"/>
  <c r="AB90" i="12"/>
  <c r="E91" i="12"/>
  <c r="G91" i="12" s="1"/>
  <c r="F91" i="12"/>
  <c r="H91" i="12"/>
  <c r="N91" i="12"/>
  <c r="O91" i="12"/>
  <c r="P91" i="12" s="1"/>
  <c r="R91" i="12"/>
  <c r="S91" i="12"/>
  <c r="W91" i="12"/>
  <c r="Y91" i="12" s="1"/>
  <c r="X91" i="12"/>
  <c r="Z91" i="12"/>
  <c r="AA91" i="12"/>
  <c r="AB91" i="12"/>
  <c r="E92" i="12"/>
  <c r="F92" i="12"/>
  <c r="G92" i="12" s="1"/>
  <c r="N92" i="12"/>
  <c r="P92" i="12" s="1"/>
  <c r="O92" i="12"/>
  <c r="Q92" i="12"/>
  <c r="R92" i="12"/>
  <c r="S92" i="12"/>
  <c r="W92" i="12"/>
  <c r="X92" i="12"/>
  <c r="Y92" i="12" s="1"/>
  <c r="AA92" i="12"/>
  <c r="AB92" i="12"/>
  <c r="E93" i="12"/>
  <c r="G93" i="12" s="1"/>
  <c r="F93" i="12"/>
  <c r="H93" i="12"/>
  <c r="N93" i="12"/>
  <c r="O93" i="12"/>
  <c r="P93" i="12" s="1"/>
  <c r="R93" i="12"/>
  <c r="S93" i="12"/>
  <c r="W93" i="12"/>
  <c r="Y93" i="12" s="1"/>
  <c r="X93" i="12"/>
  <c r="Z93" i="12"/>
  <c r="AA93" i="12"/>
  <c r="AB93" i="12"/>
  <c r="E94" i="12"/>
  <c r="F94" i="12"/>
  <c r="G94" i="12" s="1"/>
  <c r="N94" i="12"/>
  <c r="P94" i="12" s="1"/>
  <c r="O94" i="12"/>
  <c r="Q94" i="12"/>
  <c r="R94" i="12"/>
  <c r="S94" i="12"/>
  <c r="W94" i="12"/>
  <c r="X94" i="12"/>
  <c r="Y94" i="12" s="1"/>
  <c r="AA94" i="12"/>
  <c r="AB94" i="12"/>
  <c r="E95" i="12"/>
  <c r="G95" i="12" s="1"/>
  <c r="F95" i="12"/>
  <c r="H95" i="12"/>
  <c r="N95" i="12"/>
  <c r="O95" i="12"/>
  <c r="P95" i="12" s="1"/>
  <c r="R95" i="12"/>
  <c r="S95" i="12"/>
  <c r="W95" i="12"/>
  <c r="Y95" i="12" s="1"/>
  <c r="X95" i="12"/>
  <c r="Z95" i="12"/>
  <c r="AA95" i="12"/>
  <c r="AB95" i="12"/>
  <c r="E96" i="12"/>
  <c r="F96" i="12"/>
  <c r="G96" i="12" s="1"/>
  <c r="N96" i="12"/>
  <c r="P96" i="12" s="1"/>
  <c r="O96" i="12"/>
  <c r="Q96" i="12"/>
  <c r="R96" i="12"/>
  <c r="S96" i="12"/>
  <c r="W96" i="12"/>
  <c r="X96" i="12"/>
  <c r="Y96" i="12" s="1"/>
  <c r="AA96" i="12"/>
  <c r="AB96" i="12"/>
  <c r="E97" i="12"/>
  <c r="G97" i="12" s="1"/>
  <c r="F97" i="12"/>
  <c r="H97" i="12"/>
  <c r="N97" i="12"/>
  <c r="O97" i="12"/>
  <c r="P97" i="12" s="1"/>
  <c r="R97" i="12"/>
  <c r="S97" i="12"/>
  <c r="W97" i="12"/>
  <c r="Y97" i="12" s="1"/>
  <c r="X97" i="12"/>
  <c r="Z97" i="12"/>
  <c r="AA97" i="12"/>
  <c r="AB97" i="12"/>
  <c r="E98" i="12"/>
  <c r="F98" i="12"/>
  <c r="G98" i="12" s="1"/>
  <c r="N98" i="12"/>
  <c r="P98" i="12" s="1"/>
  <c r="O98" i="12"/>
  <c r="Q98" i="12"/>
  <c r="R98" i="12"/>
  <c r="S98" i="12"/>
  <c r="W98" i="12"/>
  <c r="X98" i="12"/>
  <c r="Y98" i="12" s="1"/>
  <c r="AA98" i="12"/>
  <c r="AB98" i="12"/>
  <c r="E99" i="12"/>
  <c r="G99" i="12" s="1"/>
  <c r="F99" i="12"/>
  <c r="H99" i="12"/>
  <c r="N99" i="12"/>
  <c r="O99" i="12"/>
  <c r="P99" i="12" s="1"/>
  <c r="R99" i="12"/>
  <c r="S99" i="12"/>
  <c r="W99" i="12"/>
  <c r="Y99" i="12" s="1"/>
  <c r="X99" i="12"/>
  <c r="Z99" i="12"/>
  <c r="AA99" i="12"/>
  <c r="AB99" i="12"/>
  <c r="E100" i="12"/>
  <c r="F100" i="12"/>
  <c r="G100" i="12" s="1"/>
  <c r="N100" i="12"/>
  <c r="P100" i="12" s="1"/>
  <c r="O100" i="12"/>
  <c r="Q100" i="12"/>
  <c r="R100" i="12"/>
  <c r="S100" i="12"/>
  <c r="W100" i="12"/>
  <c r="X100" i="12"/>
  <c r="Y100" i="12" s="1"/>
  <c r="AA100" i="12"/>
  <c r="AB100" i="12"/>
  <c r="E101" i="12"/>
  <c r="G101" i="12" s="1"/>
  <c r="F101" i="12"/>
  <c r="H101" i="12"/>
  <c r="N101" i="12"/>
  <c r="O101" i="12"/>
  <c r="R101" i="12"/>
  <c r="S101" i="12"/>
  <c r="W101" i="12"/>
  <c r="Y101" i="12" s="1"/>
  <c r="X101" i="12"/>
  <c r="Z101" i="12"/>
  <c r="AA101" i="12"/>
  <c r="AB101" i="12"/>
  <c r="E102" i="12"/>
  <c r="F102" i="12"/>
  <c r="N102" i="12"/>
  <c r="P102" i="12" s="1"/>
  <c r="O102" i="12"/>
  <c r="Q102" i="12"/>
  <c r="R102" i="12"/>
  <c r="S102" i="12"/>
  <c r="W102" i="12"/>
  <c r="X102" i="12"/>
  <c r="AA102" i="12"/>
  <c r="E103" i="12"/>
  <c r="G103" i="12" s="1"/>
  <c r="F103" i="12"/>
  <c r="H103" i="12"/>
  <c r="N103" i="12"/>
  <c r="O103" i="12"/>
  <c r="R103" i="12"/>
  <c r="S103" i="12"/>
  <c r="W103" i="12"/>
  <c r="Y103" i="12" s="1"/>
  <c r="X103" i="12"/>
  <c r="Z103" i="12"/>
  <c r="AA103" i="12"/>
  <c r="AB103" i="12"/>
  <c r="E104" i="12"/>
  <c r="F104" i="12"/>
  <c r="N104" i="12"/>
  <c r="P104" i="12" s="1"/>
  <c r="O104" i="12"/>
  <c r="Q104" i="12"/>
  <c r="R104" i="12"/>
  <c r="S104" i="12"/>
  <c r="W104" i="12"/>
  <c r="X104" i="12"/>
  <c r="Z104" i="12" s="1"/>
  <c r="Y104" i="12"/>
  <c r="AA104" i="12"/>
  <c r="E105" i="12"/>
  <c r="G105" i="12" s="1"/>
  <c r="F105" i="12"/>
  <c r="N105" i="12"/>
  <c r="O105" i="12"/>
  <c r="R105" i="12"/>
  <c r="W105" i="12"/>
  <c r="X105" i="12"/>
  <c r="AB105" i="12"/>
  <c r="N106" i="12"/>
  <c r="O106" i="12"/>
  <c r="S106" i="12"/>
  <c r="W106" i="12"/>
  <c r="X106" i="12"/>
  <c r="Z106" i="12" s="1"/>
  <c r="Y106" i="12"/>
  <c r="AA106" i="12"/>
  <c r="E107" i="12"/>
  <c r="F107" i="12"/>
  <c r="F106" i="12" s="1"/>
  <c r="H107" i="12"/>
  <c r="N107" i="12"/>
  <c r="O107" i="12"/>
  <c r="W107" i="12"/>
  <c r="X107" i="12"/>
  <c r="AB107" i="12"/>
  <c r="E108" i="12"/>
  <c r="F108" i="12"/>
  <c r="J108" i="12" s="1"/>
  <c r="G108" i="12"/>
  <c r="H108" i="12"/>
  <c r="N108" i="12"/>
  <c r="O108" i="12"/>
  <c r="S108" i="12" s="1"/>
  <c r="Q108" i="12"/>
  <c r="W108" i="12"/>
  <c r="X108" i="12"/>
  <c r="AA108" i="12"/>
  <c r="E109" i="12"/>
  <c r="F109" i="12"/>
  <c r="J109" i="12" s="1"/>
  <c r="N109" i="12"/>
  <c r="O109" i="12"/>
  <c r="Q109" i="12" s="1"/>
  <c r="P109" i="12"/>
  <c r="W109" i="12"/>
  <c r="X109" i="12"/>
  <c r="AB109" i="12" s="1"/>
  <c r="E110" i="12"/>
  <c r="F110" i="12"/>
  <c r="G110" i="12"/>
  <c r="H110" i="12"/>
  <c r="J110" i="12"/>
  <c r="N110" i="12"/>
  <c r="O110" i="12"/>
  <c r="S110" i="12" s="1"/>
  <c r="Q110" i="12"/>
  <c r="R110" i="12"/>
  <c r="W110" i="12"/>
  <c r="X110" i="12"/>
  <c r="Z110" i="12" s="1"/>
  <c r="Y110" i="12"/>
  <c r="AA110" i="12"/>
  <c r="AB110" i="12"/>
  <c r="E111" i="12"/>
  <c r="F111" i="12"/>
  <c r="J111" i="12"/>
  <c r="N111" i="12"/>
  <c r="O111" i="12"/>
  <c r="S111" i="12" s="1"/>
  <c r="P111" i="12"/>
  <c r="Q111" i="12"/>
  <c r="W111" i="12"/>
  <c r="X111" i="12"/>
  <c r="AB111" i="12" s="1"/>
  <c r="Z111" i="12"/>
  <c r="E112" i="12"/>
  <c r="F112" i="12"/>
  <c r="N112" i="12"/>
  <c r="O112" i="12"/>
  <c r="S112" i="12"/>
  <c r="W112" i="12"/>
  <c r="X112" i="12"/>
  <c r="Y112" i="12"/>
  <c r="Z112" i="12"/>
  <c r="AA112" i="12"/>
  <c r="AB112" i="12"/>
  <c r="N113" i="12"/>
  <c r="O113" i="12"/>
  <c r="P113" i="12"/>
  <c r="Q113" i="12"/>
  <c r="R113" i="12"/>
  <c r="S113" i="12"/>
  <c r="W113" i="12"/>
  <c r="Y113" i="12" s="1"/>
  <c r="X113" i="12"/>
  <c r="AA113" i="12"/>
  <c r="AB113" i="12"/>
  <c r="E114" i="12"/>
  <c r="F114" i="12"/>
  <c r="G114" i="12"/>
  <c r="H114" i="12"/>
  <c r="N114" i="12"/>
  <c r="O114" i="12"/>
  <c r="Q114" i="12" s="1"/>
  <c r="R114" i="12"/>
  <c r="S114" i="12"/>
  <c r="W114" i="12"/>
  <c r="X114" i="12"/>
  <c r="Y114" i="12"/>
  <c r="Z114" i="12"/>
  <c r="E115" i="12"/>
  <c r="F115" i="12"/>
  <c r="F113" i="12" s="1"/>
  <c r="J115" i="12" s="1"/>
  <c r="N115" i="12"/>
  <c r="O115" i="12"/>
  <c r="P115" i="12"/>
  <c r="Q115" i="12"/>
  <c r="R115" i="12"/>
  <c r="S115" i="12"/>
  <c r="W115" i="12"/>
  <c r="X115" i="12"/>
  <c r="AB115" i="12" s="1"/>
  <c r="AA115" i="12"/>
  <c r="E116" i="12"/>
  <c r="F116" i="12"/>
  <c r="G116" i="12"/>
  <c r="H116" i="12"/>
  <c r="N116" i="12"/>
  <c r="O116" i="12"/>
  <c r="R116" i="12"/>
  <c r="W116" i="12"/>
  <c r="X116" i="12"/>
  <c r="Y116" i="12"/>
  <c r="Z116" i="12"/>
  <c r="E117" i="12"/>
  <c r="F117" i="12"/>
  <c r="N117" i="12"/>
  <c r="O117" i="12"/>
  <c r="P117" i="12"/>
  <c r="Q117" i="12"/>
  <c r="R117" i="12"/>
  <c r="S117" i="12"/>
  <c r="W117" i="12"/>
  <c r="Y117" i="12" s="1"/>
  <c r="X117" i="12"/>
  <c r="Z117" i="12" s="1"/>
  <c r="AA117" i="12"/>
  <c r="E118" i="12"/>
  <c r="F118" i="12"/>
  <c r="G118" i="12"/>
  <c r="H118" i="12"/>
  <c r="N118" i="12"/>
  <c r="P118" i="12" s="1"/>
  <c r="O118" i="12"/>
  <c r="Q118" i="12" s="1"/>
  <c r="R118" i="12"/>
  <c r="W118" i="12"/>
  <c r="X118" i="12"/>
  <c r="Y118" i="12"/>
  <c r="Z118" i="12"/>
  <c r="AA118" i="12"/>
  <c r="E119" i="12"/>
  <c r="G119" i="12" s="1"/>
  <c r="F119" i="12"/>
  <c r="N119" i="12"/>
  <c r="O119" i="12"/>
  <c r="P119" i="12"/>
  <c r="Q119" i="12"/>
  <c r="R119" i="12"/>
  <c r="S119" i="12"/>
  <c r="W119" i="12"/>
  <c r="Y119" i="12" s="1"/>
  <c r="X119" i="12"/>
  <c r="AA119" i="12"/>
  <c r="AB119" i="12"/>
  <c r="E120" i="12"/>
  <c r="F120" i="12"/>
  <c r="G120" i="12"/>
  <c r="H120" i="12"/>
  <c r="N120" i="12"/>
  <c r="P120" i="12" s="1"/>
  <c r="O120" i="12"/>
  <c r="R120" i="12"/>
  <c r="S120" i="12"/>
  <c r="W120" i="12"/>
  <c r="X120" i="12"/>
  <c r="Y120" i="12"/>
  <c r="Z120" i="12"/>
  <c r="AA120" i="12"/>
  <c r="E121" i="12"/>
  <c r="F121" i="12"/>
  <c r="N121" i="12"/>
  <c r="O121" i="12"/>
  <c r="P121" i="12"/>
  <c r="Q121" i="12"/>
  <c r="R121" i="12"/>
  <c r="S121" i="12"/>
  <c r="W121" i="12"/>
  <c r="Y121" i="12" s="1"/>
  <c r="X121" i="12"/>
  <c r="Z121" i="12" s="1"/>
  <c r="AA121" i="12"/>
  <c r="N122" i="12"/>
  <c r="P122" i="12" s="1"/>
  <c r="O122" i="12"/>
  <c r="R122" i="12"/>
  <c r="S122" i="12"/>
  <c r="W122" i="12"/>
  <c r="X122" i="12"/>
  <c r="Y122" i="12"/>
  <c r="Z122" i="12"/>
  <c r="AA122" i="12"/>
  <c r="AB122" i="12"/>
  <c r="E123" i="12"/>
  <c r="E122" i="12" s="1"/>
  <c r="F123" i="12"/>
  <c r="N123" i="12"/>
  <c r="O123" i="12"/>
  <c r="P123" i="12"/>
  <c r="Q123" i="12"/>
  <c r="W123" i="12"/>
  <c r="Y123" i="12" s="1"/>
  <c r="X123" i="12"/>
  <c r="AA123" i="12"/>
  <c r="AB123" i="12"/>
  <c r="E124" i="12"/>
  <c r="F124" i="12"/>
  <c r="G124" i="12"/>
  <c r="H124" i="12"/>
  <c r="N124" i="12"/>
  <c r="P124" i="12" s="1"/>
  <c r="O124" i="12"/>
  <c r="R124" i="12"/>
  <c r="S124" i="12"/>
  <c r="W124" i="12"/>
  <c r="X124" i="12"/>
  <c r="Y124" i="12"/>
  <c r="Z124" i="12"/>
  <c r="AA124" i="12"/>
  <c r="AB124" i="12"/>
  <c r="E125" i="12"/>
  <c r="G125" i="12" s="1"/>
  <c r="F125" i="12"/>
  <c r="H125" i="12" s="1"/>
  <c r="N125" i="12"/>
  <c r="O125" i="12"/>
  <c r="P125" i="12"/>
  <c r="Q125" i="12"/>
  <c r="W125" i="12"/>
  <c r="X125" i="12"/>
  <c r="AB125" i="12" s="1"/>
  <c r="AA125" i="12"/>
  <c r="E126" i="12"/>
  <c r="F126" i="12"/>
  <c r="G126" i="12"/>
  <c r="H126" i="12"/>
  <c r="N126" i="12"/>
  <c r="O126" i="12"/>
  <c r="S126" i="12" s="1"/>
  <c r="R126" i="12"/>
  <c r="W126" i="12"/>
  <c r="X126" i="12"/>
  <c r="Y126" i="12"/>
  <c r="Z126" i="12"/>
  <c r="AA126" i="12"/>
  <c r="AB126" i="12"/>
  <c r="E128" i="12"/>
  <c r="G128" i="12" s="1"/>
  <c r="F128" i="12"/>
  <c r="N128" i="12"/>
  <c r="O128" i="12"/>
  <c r="P128" i="12"/>
  <c r="Q128" i="12"/>
  <c r="W128" i="12"/>
  <c r="Y128" i="12" s="1"/>
  <c r="X128" i="12"/>
  <c r="E130" i="12"/>
  <c r="F130" i="12"/>
  <c r="G130" i="12"/>
  <c r="H130" i="12"/>
  <c r="N130" i="12"/>
  <c r="O130" i="12"/>
  <c r="W130" i="12"/>
  <c r="X130" i="12"/>
  <c r="Y130" i="12"/>
  <c r="Z130" i="12"/>
  <c r="N132" i="12"/>
  <c r="O132" i="12"/>
  <c r="P132" i="12"/>
  <c r="Q132" i="12"/>
  <c r="W132" i="12"/>
  <c r="Y132" i="12" s="1"/>
  <c r="X132" i="12"/>
  <c r="E133" i="12"/>
  <c r="F133" i="12"/>
  <c r="G133" i="12"/>
  <c r="H133" i="12"/>
  <c r="N133" i="12"/>
  <c r="O133" i="12"/>
  <c r="S133" i="12" s="1"/>
  <c r="R133" i="12"/>
  <c r="W133" i="12"/>
  <c r="X133" i="12"/>
  <c r="Y133" i="12"/>
  <c r="Z133" i="12"/>
  <c r="E134" i="12"/>
  <c r="F134" i="12"/>
  <c r="N134" i="12"/>
  <c r="O134" i="12"/>
  <c r="P134" i="12"/>
  <c r="Q134" i="12"/>
  <c r="R134" i="12"/>
  <c r="S134" i="12"/>
  <c r="W134" i="12"/>
  <c r="Y134" i="12" s="1"/>
  <c r="X134" i="12"/>
  <c r="AB134" i="12" s="1"/>
  <c r="AA134" i="12"/>
  <c r="E135" i="12"/>
  <c r="F135" i="12"/>
  <c r="G135" i="12"/>
  <c r="H135" i="12"/>
  <c r="N135" i="12"/>
  <c r="P135" i="12" s="1"/>
  <c r="O135" i="12"/>
  <c r="S135" i="12" s="1"/>
  <c r="R135" i="12"/>
  <c r="W135" i="12"/>
  <c r="X135" i="12"/>
  <c r="Y135" i="12"/>
  <c r="Z135" i="12"/>
  <c r="E136" i="12"/>
  <c r="G136" i="12" s="1"/>
  <c r="F136" i="12"/>
  <c r="N136" i="12"/>
  <c r="O136" i="12"/>
  <c r="P136" i="12"/>
  <c r="Q136" i="12"/>
  <c r="R136" i="12"/>
  <c r="S136" i="12"/>
  <c r="W136" i="12"/>
  <c r="Y136" i="12" s="1"/>
  <c r="X136" i="12"/>
  <c r="AA136" i="12"/>
  <c r="AB136" i="12"/>
  <c r="E137" i="12"/>
  <c r="F137" i="12"/>
  <c r="G137" i="12"/>
  <c r="H137" i="12"/>
  <c r="N137" i="12"/>
  <c r="P137" i="12" s="1"/>
  <c r="O137" i="12"/>
  <c r="R137" i="12"/>
  <c r="S137" i="12"/>
  <c r="W137" i="12"/>
  <c r="X137" i="12"/>
  <c r="Y137" i="12"/>
  <c r="Z137" i="12"/>
  <c r="AA137" i="12"/>
  <c r="E138" i="12"/>
  <c r="G138" i="12" s="1"/>
  <c r="F138" i="12"/>
  <c r="N138" i="12"/>
  <c r="O138" i="12"/>
  <c r="P138" i="12"/>
  <c r="Q138" i="12"/>
  <c r="R138" i="12"/>
  <c r="S138" i="12"/>
  <c r="W138" i="12"/>
  <c r="X138" i="12"/>
  <c r="AB138" i="12" s="1"/>
  <c r="AA138" i="12"/>
  <c r="E139" i="12"/>
  <c r="F139" i="12"/>
  <c r="G139" i="12"/>
  <c r="H139" i="12"/>
  <c r="N139" i="12"/>
  <c r="O139" i="12"/>
  <c r="S139" i="12" s="1"/>
  <c r="R139" i="12"/>
  <c r="W139" i="12"/>
  <c r="X139" i="12"/>
  <c r="Y139" i="12"/>
  <c r="Z139" i="12"/>
  <c r="AA139" i="12"/>
  <c r="E140" i="12"/>
  <c r="G140" i="12" s="1"/>
  <c r="F140" i="12"/>
  <c r="H140" i="12" s="1"/>
  <c r="N140" i="12"/>
  <c r="O140" i="12"/>
  <c r="P140" i="12"/>
  <c r="Q140" i="12"/>
  <c r="R140" i="12"/>
  <c r="S140" i="12"/>
  <c r="W140" i="12"/>
  <c r="Y140" i="12" s="1"/>
  <c r="X140" i="12"/>
  <c r="Z140" i="12" s="1"/>
  <c r="AA140" i="12"/>
  <c r="AB140" i="12"/>
  <c r="N142" i="12"/>
  <c r="P142" i="12" s="1"/>
  <c r="O142" i="12"/>
  <c r="S142" i="12"/>
  <c r="W142" i="12"/>
  <c r="X142" i="12"/>
  <c r="Y142" i="12"/>
  <c r="Z142" i="12"/>
  <c r="E143" i="12"/>
  <c r="E142" i="12" s="1"/>
  <c r="F143" i="12"/>
  <c r="N143" i="12"/>
  <c r="O143" i="12"/>
  <c r="P143" i="12"/>
  <c r="Q143" i="12"/>
  <c r="W143" i="12"/>
  <c r="Y143" i="12" s="1"/>
  <c r="X143" i="12"/>
  <c r="AB143" i="12" s="1"/>
  <c r="AA143" i="12"/>
  <c r="E144" i="12"/>
  <c r="F144" i="12"/>
  <c r="G144" i="12"/>
  <c r="H144" i="12"/>
  <c r="N144" i="12"/>
  <c r="P144" i="12" s="1"/>
  <c r="O144" i="12"/>
  <c r="S144" i="12" s="1"/>
  <c r="R144" i="12"/>
  <c r="W144" i="12"/>
  <c r="X144" i="12"/>
  <c r="Y144" i="12"/>
  <c r="Z144" i="12"/>
  <c r="AA144" i="12"/>
  <c r="AB144" i="12"/>
  <c r="E145" i="12"/>
  <c r="G145" i="12" s="1"/>
  <c r="F145" i="12"/>
  <c r="N145" i="12"/>
  <c r="O145" i="12"/>
  <c r="P145" i="12"/>
  <c r="Q145" i="12"/>
  <c r="W145" i="12"/>
  <c r="Y145" i="12" s="1"/>
  <c r="X145" i="12"/>
  <c r="AA145" i="12"/>
  <c r="AB145" i="12"/>
  <c r="E146" i="12"/>
  <c r="F146" i="12"/>
  <c r="G146" i="12"/>
  <c r="H146" i="12"/>
  <c r="N146" i="12"/>
  <c r="P146" i="12" s="1"/>
  <c r="O146" i="12"/>
  <c r="R146" i="12"/>
  <c r="S146" i="12"/>
  <c r="W146" i="12"/>
  <c r="X146" i="12"/>
  <c r="Y146" i="12"/>
  <c r="Z146" i="12"/>
  <c r="AA146" i="12"/>
  <c r="AB146" i="12"/>
  <c r="E147" i="12"/>
  <c r="F147" i="12"/>
  <c r="N147" i="12"/>
  <c r="O147" i="12"/>
  <c r="P147" i="12"/>
  <c r="Q147" i="12"/>
  <c r="R147" i="12"/>
  <c r="W147" i="12"/>
  <c r="X147" i="12"/>
  <c r="AB147" i="12" s="1"/>
  <c r="AA147" i="12"/>
  <c r="E148" i="12"/>
  <c r="F148" i="12"/>
  <c r="G148" i="12"/>
  <c r="H148" i="12"/>
  <c r="N148" i="12"/>
  <c r="O148" i="12"/>
  <c r="S148" i="12" s="1"/>
  <c r="R148" i="12"/>
  <c r="W148" i="12"/>
  <c r="X148" i="12"/>
  <c r="Y148" i="12"/>
  <c r="Z148" i="12"/>
  <c r="AA148" i="12"/>
  <c r="AB148" i="12"/>
  <c r="E149" i="12"/>
  <c r="F149" i="12"/>
  <c r="H149" i="12" s="1"/>
  <c r="N149" i="12"/>
  <c r="O149" i="12"/>
  <c r="P149" i="12"/>
  <c r="Q149" i="12"/>
  <c r="R149" i="12"/>
  <c r="W149" i="12"/>
  <c r="X149" i="12"/>
  <c r="Z149" i="12" s="1"/>
  <c r="AA149" i="12"/>
  <c r="AB149" i="12"/>
  <c r="E150" i="12"/>
  <c r="F150" i="12"/>
  <c r="G150" i="12"/>
  <c r="H150" i="12"/>
  <c r="N150" i="12"/>
  <c r="O150" i="12"/>
  <c r="R150" i="12"/>
  <c r="S150" i="12"/>
  <c r="W150" i="12"/>
  <c r="X150" i="12"/>
  <c r="Y150" i="12"/>
  <c r="Z150" i="12"/>
  <c r="AA150" i="12"/>
  <c r="AB150" i="12"/>
  <c r="E151" i="12"/>
  <c r="F151" i="12"/>
  <c r="N151" i="12"/>
  <c r="O151" i="12"/>
  <c r="P151" i="12"/>
  <c r="Q151" i="12"/>
  <c r="R151" i="12"/>
  <c r="W151" i="12"/>
  <c r="X151" i="12"/>
  <c r="AB151" i="12" s="1"/>
  <c r="AA151" i="12"/>
  <c r="E152" i="12"/>
  <c r="F152" i="12"/>
  <c r="G152" i="12"/>
  <c r="H152" i="12"/>
  <c r="N152" i="12"/>
  <c r="O152" i="12"/>
  <c r="S152" i="12" s="1"/>
  <c r="R152" i="12"/>
  <c r="W152" i="12"/>
  <c r="X152" i="12"/>
  <c r="Y152" i="12"/>
  <c r="Z152" i="12"/>
  <c r="AA152" i="12"/>
  <c r="AB152" i="12"/>
  <c r="E153" i="12"/>
  <c r="F153" i="12"/>
  <c r="N153" i="12"/>
  <c r="O153" i="12"/>
  <c r="P153" i="12"/>
  <c r="Q153" i="12"/>
  <c r="R153" i="12"/>
  <c r="W153" i="12"/>
  <c r="X153" i="12"/>
  <c r="AA153" i="12"/>
  <c r="AB153" i="12"/>
  <c r="E154" i="12"/>
  <c r="F154" i="12"/>
  <c r="G154" i="12"/>
  <c r="H154" i="12"/>
  <c r="N154" i="12"/>
  <c r="O154" i="12"/>
  <c r="R154" i="12"/>
  <c r="S154" i="12"/>
  <c r="W154" i="12"/>
  <c r="X154" i="12"/>
  <c r="Y154" i="12"/>
  <c r="Z154" i="12"/>
  <c r="AA154" i="12"/>
  <c r="AB154" i="12"/>
  <c r="E155" i="12"/>
  <c r="F155" i="12"/>
  <c r="N155" i="12"/>
  <c r="O155" i="12"/>
  <c r="P155" i="12"/>
  <c r="Q155" i="12"/>
  <c r="R155" i="12"/>
  <c r="W155" i="12"/>
  <c r="X155" i="12"/>
  <c r="AB155" i="12" s="1"/>
  <c r="AA155" i="12"/>
  <c r="E156" i="12"/>
  <c r="F156" i="12"/>
  <c r="G156" i="12"/>
  <c r="H156" i="12"/>
  <c r="N156" i="12"/>
  <c r="O156" i="12"/>
  <c r="S156" i="12" s="1"/>
  <c r="R156" i="12"/>
  <c r="W156" i="12"/>
  <c r="X156" i="12"/>
  <c r="Y156" i="12"/>
  <c r="Z156" i="12"/>
  <c r="AA156" i="12"/>
  <c r="AB156" i="12"/>
  <c r="N158" i="12"/>
  <c r="O158" i="12"/>
  <c r="P158" i="12"/>
  <c r="Q158" i="12"/>
  <c r="W158" i="12"/>
  <c r="X158" i="12"/>
  <c r="E159" i="12"/>
  <c r="F159" i="12"/>
  <c r="G159" i="12"/>
  <c r="H159" i="12"/>
  <c r="N159" i="12"/>
  <c r="P159" i="12" s="1"/>
  <c r="O159" i="12"/>
  <c r="R159" i="12"/>
  <c r="S159" i="12"/>
  <c r="W159" i="12"/>
  <c r="X159" i="12"/>
  <c r="Y159" i="12"/>
  <c r="Z159" i="12"/>
  <c r="E160" i="12"/>
  <c r="G160" i="12" s="1"/>
  <c r="F160" i="12"/>
  <c r="N160" i="12"/>
  <c r="O160" i="12"/>
  <c r="P160" i="12"/>
  <c r="Q160" i="12"/>
  <c r="R160" i="12"/>
  <c r="S160" i="12"/>
  <c r="W160" i="12"/>
  <c r="X160" i="12"/>
  <c r="AA160" i="12"/>
  <c r="N161" i="12"/>
  <c r="P161" i="12" s="1"/>
  <c r="O161" i="12"/>
  <c r="S161" i="12" s="1"/>
  <c r="R161" i="12"/>
  <c r="W161" i="12"/>
  <c r="X161" i="12"/>
  <c r="Y161" i="12"/>
  <c r="Z161" i="12"/>
  <c r="F162" i="12"/>
  <c r="N162" i="12"/>
  <c r="O162" i="12"/>
  <c r="P162" i="12"/>
  <c r="Q162" i="12"/>
  <c r="W162" i="12"/>
  <c r="Y162" i="12" s="1"/>
  <c r="X162" i="12"/>
  <c r="AA162" i="12"/>
  <c r="AB162" i="12"/>
  <c r="E163" i="12"/>
  <c r="F163" i="12"/>
  <c r="G163" i="12"/>
  <c r="H163" i="12"/>
  <c r="N163" i="12"/>
  <c r="P163" i="12" s="1"/>
  <c r="O163" i="12"/>
  <c r="R163" i="12"/>
  <c r="S163" i="12"/>
  <c r="W163" i="12"/>
  <c r="X163" i="12"/>
  <c r="Y163" i="12"/>
  <c r="Z163" i="12"/>
  <c r="E164" i="12"/>
  <c r="G164" i="12" s="1"/>
  <c r="F164" i="12"/>
  <c r="H164" i="12" s="1"/>
  <c r="N164" i="12"/>
  <c r="O164" i="12"/>
  <c r="P164" i="12"/>
  <c r="Q164" i="12"/>
  <c r="R164" i="12"/>
  <c r="S164" i="12"/>
  <c r="W164" i="12"/>
  <c r="X164" i="12"/>
  <c r="AA164" i="12"/>
  <c r="E165" i="12"/>
  <c r="F165" i="12"/>
  <c r="G165" i="12"/>
  <c r="H165" i="12"/>
  <c r="N165" i="12"/>
  <c r="O165" i="12"/>
  <c r="S165" i="12" s="1"/>
  <c r="R165" i="12"/>
  <c r="W165" i="12"/>
  <c r="X165" i="12"/>
  <c r="Y165" i="12"/>
  <c r="Z165" i="12"/>
  <c r="N166" i="12"/>
  <c r="O166" i="12"/>
  <c r="P166" i="12"/>
  <c r="Q166" i="12"/>
  <c r="R166" i="12"/>
  <c r="W166" i="12"/>
  <c r="Y166" i="12" s="1"/>
  <c r="X166" i="12"/>
  <c r="AA166" i="12"/>
  <c r="AB166" i="12"/>
  <c r="E167" i="12"/>
  <c r="F167" i="12"/>
  <c r="G167" i="12"/>
  <c r="H167" i="12"/>
  <c r="N167" i="12"/>
  <c r="P167" i="12" s="1"/>
  <c r="O167" i="12"/>
  <c r="Q167" i="12" s="1"/>
  <c r="R167" i="12"/>
  <c r="S167" i="12"/>
  <c r="W167" i="12"/>
  <c r="X167" i="12"/>
  <c r="Y167" i="12"/>
  <c r="Z167" i="12"/>
  <c r="E168" i="12"/>
  <c r="G168" i="12" s="1"/>
  <c r="F168" i="12"/>
  <c r="H168" i="12" s="1"/>
  <c r="N168" i="12"/>
  <c r="O168" i="12"/>
  <c r="P168" i="12"/>
  <c r="Q168" i="12"/>
  <c r="R168" i="12"/>
  <c r="S168" i="12"/>
  <c r="W168" i="12"/>
  <c r="X168" i="12"/>
  <c r="AA168" i="12"/>
  <c r="E169" i="12"/>
  <c r="F169" i="12"/>
  <c r="G169" i="12"/>
  <c r="H169" i="12"/>
  <c r="N169" i="12"/>
  <c r="O169" i="12"/>
  <c r="S169" i="12" s="1"/>
  <c r="R169" i="12"/>
  <c r="W169" i="12"/>
  <c r="X169" i="12"/>
  <c r="Y169" i="12"/>
  <c r="Z169" i="12"/>
  <c r="E170" i="12"/>
  <c r="F170" i="12"/>
  <c r="N170" i="12"/>
  <c r="O170" i="12"/>
  <c r="P170" i="12"/>
  <c r="Q170" i="12"/>
  <c r="R170" i="12"/>
  <c r="S170" i="12"/>
  <c r="W170" i="12"/>
  <c r="Y170" i="12" s="1"/>
  <c r="X170" i="12"/>
  <c r="AB170" i="12" s="1"/>
  <c r="AA170" i="12"/>
  <c r="E171" i="12"/>
  <c r="F171" i="12"/>
  <c r="G171" i="12"/>
  <c r="H171" i="12"/>
  <c r="N171" i="12"/>
  <c r="O171" i="12"/>
  <c r="S171" i="12" s="1"/>
  <c r="W171" i="12"/>
  <c r="X171" i="12"/>
  <c r="Y171" i="12"/>
  <c r="Z171" i="12"/>
  <c r="AA171" i="12"/>
  <c r="AB171" i="12"/>
  <c r="N172" i="12"/>
  <c r="O172" i="12"/>
  <c r="P172" i="12"/>
  <c r="Q172" i="12"/>
  <c r="R172" i="12"/>
  <c r="S172" i="12"/>
  <c r="W172" i="12"/>
  <c r="X172" i="12"/>
  <c r="AB173" i="12" s="1"/>
  <c r="E173" i="12"/>
  <c r="F173" i="12"/>
  <c r="G173" i="12"/>
  <c r="H173" i="12"/>
  <c r="N173" i="12"/>
  <c r="O173" i="12"/>
  <c r="S173" i="12" s="1"/>
  <c r="W173" i="12"/>
  <c r="X173" i="12"/>
  <c r="Y173" i="12"/>
  <c r="Z173" i="12"/>
  <c r="E174" i="12"/>
  <c r="F174" i="12"/>
  <c r="N174" i="12"/>
  <c r="O174" i="12"/>
  <c r="P174" i="12"/>
  <c r="Q174" i="12"/>
  <c r="R174" i="12"/>
  <c r="S174" i="12"/>
  <c r="W174" i="12"/>
  <c r="X174" i="12"/>
  <c r="AA174" i="12"/>
  <c r="AB174" i="12"/>
  <c r="E175" i="12"/>
  <c r="F175" i="12"/>
  <c r="G175" i="12"/>
  <c r="H175" i="12"/>
  <c r="N175" i="12"/>
  <c r="O175" i="12"/>
  <c r="R175" i="12"/>
  <c r="S175" i="12"/>
  <c r="W175" i="12"/>
  <c r="X175" i="12"/>
  <c r="Y175" i="12"/>
  <c r="Z175" i="12"/>
  <c r="AB175" i="12"/>
  <c r="E176" i="12"/>
  <c r="F176" i="12"/>
  <c r="N176" i="12"/>
  <c r="O176" i="12"/>
  <c r="Q176" i="12" s="1"/>
  <c r="P176" i="12"/>
  <c r="R176" i="12"/>
  <c r="S176" i="12"/>
  <c r="W176" i="12"/>
  <c r="Y176" i="12" s="1"/>
  <c r="X176" i="12"/>
  <c r="Z176" i="12"/>
  <c r="AB176" i="12"/>
  <c r="E177" i="12"/>
  <c r="F177" i="12"/>
  <c r="N177" i="12"/>
  <c r="O177" i="12"/>
  <c r="S177" i="12"/>
  <c r="W177" i="12"/>
  <c r="X177" i="12"/>
  <c r="Y177" i="12" s="1"/>
  <c r="Z177" i="12"/>
  <c r="AB177" i="12"/>
  <c r="E178" i="12"/>
  <c r="F178" i="12"/>
  <c r="N178" i="12"/>
  <c r="P178" i="12" s="1"/>
  <c r="O178" i="12"/>
  <c r="Q178" i="12"/>
  <c r="R178" i="12"/>
  <c r="S178" i="12"/>
  <c r="W178" i="12"/>
  <c r="X178" i="12"/>
  <c r="Y178" i="12" s="1"/>
  <c r="Z178" i="12"/>
  <c r="E179" i="12"/>
  <c r="G179" i="12" s="1"/>
  <c r="F179" i="12"/>
  <c r="H179" i="12"/>
  <c r="N179" i="12"/>
  <c r="O179" i="12"/>
  <c r="P179" i="12" s="1"/>
  <c r="Q179" i="12"/>
  <c r="R179" i="12"/>
  <c r="S179" i="12"/>
  <c r="W179" i="12"/>
  <c r="X179" i="12"/>
  <c r="Z179" i="12" s="1"/>
  <c r="E180" i="12"/>
  <c r="F180" i="12"/>
  <c r="G180" i="12" s="1"/>
  <c r="N180" i="12"/>
  <c r="O180" i="12"/>
  <c r="S180" i="12" s="1"/>
  <c r="R180" i="12"/>
  <c r="W180" i="12"/>
  <c r="X180" i="12"/>
  <c r="Y180" i="12" s="1"/>
  <c r="Z180" i="12"/>
  <c r="AB180" i="12"/>
  <c r="E181" i="12"/>
  <c r="G181" i="12" s="1"/>
  <c r="F181" i="12"/>
  <c r="H181" i="12"/>
  <c r="N181" i="12"/>
  <c r="O181" i="12"/>
  <c r="P181" i="12" s="1"/>
  <c r="Q181" i="12"/>
  <c r="R181" i="12"/>
  <c r="S181" i="12"/>
  <c r="W181" i="12"/>
  <c r="X181" i="12"/>
  <c r="Z181" i="12" s="1"/>
  <c r="AB181" i="12"/>
  <c r="E182" i="12"/>
  <c r="F182" i="12"/>
  <c r="G182" i="12" s="1"/>
  <c r="N182" i="12"/>
  <c r="O182" i="12"/>
  <c r="Q182" i="12" s="1"/>
  <c r="R182" i="12"/>
  <c r="W182" i="12"/>
  <c r="X182" i="12"/>
  <c r="Z182" i="12" s="1"/>
  <c r="Y182" i="12"/>
  <c r="AB182" i="12"/>
  <c r="E183" i="12"/>
  <c r="H183" i="12" s="1"/>
  <c r="F183" i="12"/>
  <c r="N183" i="12"/>
  <c r="O183" i="12"/>
  <c r="P183" i="12"/>
  <c r="Q183" i="12"/>
  <c r="R183" i="12"/>
  <c r="S183" i="12"/>
  <c r="W183" i="12"/>
  <c r="Y183" i="12" s="1"/>
  <c r="X183" i="12"/>
  <c r="Z183" i="12"/>
  <c r="AB183" i="12"/>
  <c r="E184" i="12"/>
  <c r="F184" i="12"/>
  <c r="N184" i="12"/>
  <c r="P184" i="12" s="1"/>
  <c r="O184" i="12"/>
  <c r="S184" i="12"/>
  <c r="W184" i="12"/>
  <c r="X184" i="12"/>
  <c r="Y184" i="12" s="1"/>
  <c r="Z184" i="12"/>
  <c r="E185" i="12"/>
  <c r="G185" i="12" s="1"/>
  <c r="F185" i="12"/>
  <c r="H185" i="12"/>
  <c r="N185" i="12"/>
  <c r="O185" i="12"/>
  <c r="P185" i="12" s="1"/>
  <c r="R185" i="12"/>
  <c r="S185" i="12"/>
  <c r="W185" i="12"/>
  <c r="X185" i="12"/>
  <c r="Z185" i="12" s="1"/>
  <c r="AA185" i="12"/>
  <c r="F186" i="12"/>
  <c r="J189" i="12" s="1"/>
  <c r="N186" i="12"/>
  <c r="O186" i="12"/>
  <c r="S189" i="12" s="1"/>
  <c r="Q186" i="12"/>
  <c r="S186" i="12"/>
  <c r="W186" i="12"/>
  <c r="X186" i="12"/>
  <c r="AB186" i="12" s="1"/>
  <c r="E187" i="12"/>
  <c r="H187" i="12" s="1"/>
  <c r="F187" i="12"/>
  <c r="J187" i="12"/>
  <c r="N187" i="12"/>
  <c r="O187" i="12"/>
  <c r="P187" i="12" s="1"/>
  <c r="Q187" i="12"/>
  <c r="W187" i="12"/>
  <c r="Z187" i="12" s="1"/>
  <c r="X187" i="12"/>
  <c r="Y187" i="12"/>
  <c r="AA187" i="12"/>
  <c r="E188" i="12"/>
  <c r="H188" i="12" s="1"/>
  <c r="F188" i="12"/>
  <c r="N188" i="12"/>
  <c r="Q188" i="12" s="1"/>
  <c r="O188" i="12"/>
  <c r="P188" i="12"/>
  <c r="R188" i="12"/>
  <c r="S188" i="12"/>
  <c r="W188" i="12"/>
  <c r="X188" i="12"/>
  <c r="AA188" i="12"/>
  <c r="E189" i="12"/>
  <c r="F189" i="12"/>
  <c r="H189" i="12" s="1"/>
  <c r="G189" i="12"/>
  <c r="N189" i="12"/>
  <c r="O189" i="12"/>
  <c r="R189" i="12"/>
  <c r="W189" i="12"/>
  <c r="Z189" i="12" s="1"/>
  <c r="X189" i="12"/>
  <c r="Y189" i="12"/>
  <c r="AA189" i="12"/>
  <c r="E190" i="12"/>
  <c r="F190" i="12"/>
  <c r="N190" i="12"/>
  <c r="Q190" i="12" s="1"/>
  <c r="O190" i="12"/>
  <c r="P190" i="12"/>
  <c r="R190" i="12"/>
  <c r="S190" i="12"/>
  <c r="W190" i="12"/>
  <c r="X190" i="12"/>
  <c r="AA190" i="12"/>
  <c r="E191" i="12"/>
  <c r="F191" i="12"/>
  <c r="H191" i="12" s="1"/>
  <c r="G191" i="12"/>
  <c r="N191" i="12"/>
  <c r="O191" i="12"/>
  <c r="R191" i="12"/>
  <c r="S191" i="12"/>
  <c r="W191" i="12"/>
  <c r="X191" i="12"/>
  <c r="Z191" i="12" s="1"/>
  <c r="Y191" i="12"/>
  <c r="AA191" i="12"/>
  <c r="AB191" i="12"/>
  <c r="E192" i="12"/>
  <c r="G192" i="12" s="1"/>
  <c r="F192" i="12"/>
  <c r="H192" i="12"/>
  <c r="N192" i="12"/>
  <c r="O192" i="12"/>
  <c r="Q192" i="12" s="1"/>
  <c r="P192" i="12"/>
  <c r="R192" i="12"/>
  <c r="S192" i="12"/>
  <c r="W192" i="12"/>
  <c r="AA192" i="12" s="1"/>
  <c r="X192" i="12"/>
  <c r="AB192" i="12"/>
  <c r="E193" i="12"/>
  <c r="F193" i="12"/>
  <c r="H193" i="12" s="1"/>
  <c r="G193" i="12"/>
  <c r="N193" i="12"/>
  <c r="O193" i="12"/>
  <c r="R193" i="12"/>
  <c r="S193" i="12"/>
  <c r="W193" i="12"/>
  <c r="X193" i="12"/>
  <c r="Z193" i="12" s="1"/>
  <c r="Y193" i="12"/>
  <c r="AA193" i="12"/>
  <c r="AB193" i="12"/>
  <c r="E194" i="12"/>
  <c r="F194" i="12"/>
  <c r="N194" i="12"/>
  <c r="Q194" i="12" s="1"/>
  <c r="O194" i="12"/>
  <c r="P194" i="12"/>
  <c r="R194" i="12"/>
  <c r="S194" i="12"/>
  <c r="W194" i="12"/>
  <c r="AA194" i="12" s="1"/>
  <c r="X194" i="12"/>
  <c r="AB194" i="12"/>
  <c r="E195" i="12"/>
  <c r="H195" i="12" s="1"/>
  <c r="F195" i="12"/>
  <c r="G195" i="12"/>
  <c r="N195" i="12"/>
  <c r="O195" i="12"/>
  <c r="R195" i="12"/>
  <c r="S195" i="12"/>
  <c r="W195" i="12"/>
  <c r="Z195" i="12" s="1"/>
  <c r="X195" i="12"/>
  <c r="Y195" i="12"/>
  <c r="AA195" i="12"/>
  <c r="AB195" i="12"/>
  <c r="E196" i="12"/>
  <c r="F196" i="12"/>
  <c r="N196" i="12"/>
  <c r="Q196" i="12" s="1"/>
  <c r="O196" i="12"/>
  <c r="P196" i="12"/>
  <c r="R196" i="12"/>
  <c r="S196" i="12"/>
  <c r="W196" i="12"/>
  <c r="AA196" i="12" s="1"/>
  <c r="X196" i="12"/>
  <c r="AB196" i="12"/>
  <c r="E197" i="12"/>
  <c r="H197" i="12" s="1"/>
  <c r="F197" i="12"/>
  <c r="G197" i="12"/>
  <c r="N197" i="12"/>
  <c r="O197" i="12"/>
  <c r="R197" i="12"/>
  <c r="S197" i="12"/>
  <c r="W197" i="12"/>
  <c r="Z197" i="12" s="1"/>
  <c r="X197" i="12"/>
  <c r="Y197" i="12"/>
  <c r="AA197" i="12"/>
  <c r="AB197" i="12"/>
  <c r="E198" i="12"/>
  <c r="F198" i="12"/>
  <c r="N198" i="12"/>
  <c r="Q198" i="12" s="1"/>
  <c r="O198" i="12"/>
  <c r="P198" i="12"/>
  <c r="R198" i="12"/>
  <c r="S198" i="12"/>
  <c r="W198" i="12"/>
  <c r="AA198" i="12" s="1"/>
  <c r="X198" i="12"/>
  <c r="AB198" i="12"/>
  <c r="E199" i="12"/>
  <c r="H199" i="12" s="1"/>
  <c r="F199" i="12"/>
  <c r="G199" i="12"/>
  <c r="N199" i="12"/>
  <c r="O199" i="12"/>
  <c r="R199" i="12"/>
  <c r="S199" i="12"/>
  <c r="W199" i="12"/>
  <c r="Z199" i="12" s="1"/>
  <c r="X199" i="12"/>
  <c r="Y199" i="12"/>
  <c r="AA199" i="12"/>
  <c r="AB199" i="12"/>
  <c r="E200" i="12"/>
  <c r="F200" i="12"/>
  <c r="N200" i="12"/>
  <c r="Q200" i="12" s="1"/>
  <c r="O200" i="12"/>
  <c r="P200" i="12"/>
  <c r="R200" i="12"/>
  <c r="S200" i="12"/>
  <c r="W200" i="12"/>
  <c r="AA200" i="12" s="1"/>
  <c r="X200" i="12"/>
  <c r="AB200" i="12"/>
  <c r="E201" i="12"/>
  <c r="H201" i="12" s="1"/>
  <c r="F201" i="12"/>
  <c r="G201" i="12"/>
  <c r="N201" i="12"/>
  <c r="O201" i="12"/>
  <c r="R201" i="12"/>
  <c r="S201" i="12"/>
  <c r="W201" i="12"/>
  <c r="Z201" i="12" s="1"/>
  <c r="X201" i="12"/>
  <c r="Y201" i="12"/>
  <c r="AA201" i="12"/>
  <c r="AB201" i="12"/>
  <c r="N203" i="12"/>
  <c r="Q203" i="12" s="1"/>
  <c r="O203" i="12"/>
  <c r="S204" i="12" s="1"/>
  <c r="P203" i="12"/>
  <c r="W203" i="12"/>
  <c r="X203" i="12"/>
  <c r="E204" i="12"/>
  <c r="H204" i="12" s="1"/>
  <c r="F204" i="12"/>
  <c r="F203" i="12" s="1"/>
  <c r="G204" i="12"/>
  <c r="N204" i="12"/>
  <c r="O204" i="12"/>
  <c r="R204" i="12"/>
  <c r="W204" i="12"/>
  <c r="Z204" i="12" s="1"/>
  <c r="X204" i="12"/>
  <c r="Y204" i="12"/>
  <c r="AB204" i="12"/>
  <c r="E205" i="12"/>
  <c r="F205" i="12"/>
  <c r="N205" i="12"/>
  <c r="Q205" i="12" s="1"/>
  <c r="O205" i="12"/>
  <c r="P205" i="12"/>
  <c r="R205" i="12"/>
  <c r="S205" i="12"/>
  <c r="W205" i="12"/>
  <c r="X205" i="12"/>
  <c r="AB205" i="12"/>
  <c r="E206" i="12"/>
  <c r="H206" i="12" s="1"/>
  <c r="F206" i="12"/>
  <c r="G206" i="12"/>
  <c r="N206" i="12"/>
  <c r="O206" i="12"/>
  <c r="W206" i="12"/>
  <c r="Z206" i="12" s="1"/>
  <c r="X206" i="12"/>
  <c r="Y206" i="12"/>
  <c r="AB206" i="12"/>
  <c r="E207" i="12"/>
  <c r="F207" i="12"/>
  <c r="N207" i="12"/>
  <c r="Q207" i="12" s="1"/>
  <c r="O207" i="12"/>
  <c r="P207" i="12"/>
  <c r="R207" i="12"/>
  <c r="S207" i="12"/>
  <c r="W207" i="12"/>
  <c r="AA207" i="12" s="1"/>
  <c r="X207" i="12"/>
  <c r="AB207" i="12"/>
  <c r="E208" i="12"/>
  <c r="H208" i="12" s="1"/>
  <c r="F208" i="12"/>
  <c r="G208" i="12"/>
  <c r="N208" i="12"/>
  <c r="O208" i="12"/>
  <c r="R208" i="12"/>
  <c r="S208" i="12"/>
  <c r="W208" i="12"/>
  <c r="Z208" i="12" s="1"/>
  <c r="X208" i="12"/>
  <c r="Y208" i="12"/>
  <c r="AB208" i="12"/>
  <c r="E209" i="12"/>
  <c r="F209" i="12"/>
  <c r="N209" i="12"/>
  <c r="Q209" i="12" s="1"/>
  <c r="O209" i="12"/>
  <c r="P209" i="12"/>
  <c r="R209" i="12"/>
  <c r="S209" i="12"/>
  <c r="W209" i="12"/>
  <c r="X209" i="12"/>
  <c r="AA209" i="12"/>
  <c r="AB209" i="12"/>
  <c r="E210" i="12"/>
  <c r="H210" i="12" s="1"/>
  <c r="F210" i="12"/>
  <c r="G210" i="12"/>
  <c r="N210" i="12"/>
  <c r="O210" i="12"/>
  <c r="R210" i="12"/>
  <c r="S210" i="12"/>
  <c r="W210" i="12"/>
  <c r="Z210" i="12" s="1"/>
  <c r="X210" i="12"/>
  <c r="Y210" i="12"/>
  <c r="AB210" i="12"/>
  <c r="E211" i="12"/>
  <c r="F211" i="12"/>
  <c r="N211" i="12"/>
  <c r="Q211" i="12" s="1"/>
  <c r="O211" i="12"/>
  <c r="P211" i="12"/>
  <c r="R211" i="12"/>
  <c r="S211" i="12"/>
  <c r="W211" i="12"/>
  <c r="X211" i="12"/>
  <c r="AA211" i="12"/>
  <c r="AB211" i="12"/>
  <c r="N213" i="12"/>
  <c r="O213" i="12"/>
  <c r="W213" i="12"/>
  <c r="Z213" i="12" s="1"/>
  <c r="X213" i="12"/>
  <c r="AB214" i="12" s="1"/>
  <c r="Y213" i="12"/>
  <c r="E214" i="12"/>
  <c r="F214" i="12"/>
  <c r="N214" i="12"/>
  <c r="Q214" i="12" s="1"/>
  <c r="O214" i="12"/>
  <c r="P214" i="12"/>
  <c r="S214" i="12"/>
  <c r="W214" i="12"/>
  <c r="AA214" i="12" s="1"/>
  <c r="X214" i="12"/>
  <c r="E215" i="12"/>
  <c r="H215" i="12" s="1"/>
  <c r="F215" i="12"/>
  <c r="F213" i="12" s="1"/>
  <c r="G215" i="12"/>
  <c r="N215" i="12"/>
  <c r="O215" i="12"/>
  <c r="R215" i="12"/>
  <c r="S215" i="12"/>
  <c r="W215" i="12"/>
  <c r="Z215" i="12" s="1"/>
  <c r="X215" i="12"/>
  <c r="Y215" i="12"/>
  <c r="AA215" i="12"/>
  <c r="AB215" i="12"/>
  <c r="E216" i="12"/>
  <c r="F216" i="12"/>
  <c r="N216" i="12"/>
  <c r="O216" i="12"/>
  <c r="Q216" i="12" s="1"/>
  <c r="P216" i="12"/>
  <c r="S216" i="12"/>
  <c r="W216" i="12"/>
  <c r="X216" i="12"/>
  <c r="AA216" i="12"/>
  <c r="AB216" i="12"/>
  <c r="E217" i="12"/>
  <c r="F217" i="12"/>
  <c r="H217" i="12" s="1"/>
  <c r="G217" i="12"/>
  <c r="N217" i="12"/>
  <c r="O217" i="12"/>
  <c r="S217" i="12"/>
  <c r="W217" i="12"/>
  <c r="X217" i="12"/>
  <c r="Z217" i="12" s="1"/>
  <c r="Y217" i="12"/>
  <c r="AA217" i="12"/>
  <c r="AB217" i="12"/>
  <c r="E218" i="12"/>
  <c r="F218" i="12"/>
  <c r="N218" i="12"/>
  <c r="Q218" i="12" s="1"/>
  <c r="O218" i="12"/>
  <c r="P218" i="12"/>
  <c r="S218" i="12"/>
  <c r="W218" i="12"/>
  <c r="X218" i="12"/>
  <c r="AB218" i="12"/>
  <c r="E219" i="12"/>
  <c r="H219" i="12" s="1"/>
  <c r="F219" i="12"/>
  <c r="G219" i="12"/>
  <c r="N219" i="12"/>
  <c r="R219" i="12" s="1"/>
  <c r="O219" i="12"/>
  <c r="S219" i="12"/>
  <c r="W219" i="12"/>
  <c r="Z219" i="12" s="1"/>
  <c r="X219" i="12"/>
  <c r="Y219" i="12"/>
  <c r="AA219" i="12"/>
  <c r="AB219" i="12"/>
  <c r="E220" i="12"/>
  <c r="F220" i="12"/>
  <c r="N220" i="12"/>
  <c r="Q220" i="12" s="1"/>
  <c r="O220" i="12"/>
  <c r="P220" i="12"/>
  <c r="S220" i="12"/>
  <c r="W220" i="12"/>
  <c r="AA220" i="12" s="1"/>
  <c r="X220" i="12"/>
  <c r="AB220" i="12"/>
  <c r="E221" i="12"/>
  <c r="H221" i="12" s="1"/>
  <c r="F221" i="12"/>
  <c r="G221" i="12"/>
  <c r="N221" i="12"/>
  <c r="O221" i="12"/>
  <c r="R221" i="12"/>
  <c r="S221" i="12"/>
  <c r="W221" i="12"/>
  <c r="Z221" i="12" s="1"/>
  <c r="X221" i="12"/>
  <c r="Y221" i="12"/>
  <c r="AB221" i="12"/>
  <c r="E223" i="12"/>
  <c r="H223" i="12" s="1"/>
  <c r="F223" i="12"/>
  <c r="N223" i="12"/>
  <c r="Q223" i="12" s="1"/>
  <c r="O223" i="12"/>
  <c r="W223" i="12"/>
  <c r="Z223" i="12" s="1"/>
  <c r="X223" i="12"/>
  <c r="E225" i="12"/>
  <c r="F225" i="12"/>
  <c r="H225" i="12" s="1"/>
  <c r="N225" i="12"/>
  <c r="P225" i="12" s="1"/>
  <c r="O225" i="12"/>
  <c r="Q225" i="12"/>
  <c r="W225" i="12"/>
  <c r="Y225" i="12" s="1"/>
  <c r="X225" i="12"/>
  <c r="Z225" i="12" s="1"/>
  <c r="E227" i="12"/>
  <c r="H227" i="12" s="1"/>
  <c r="F227" i="12"/>
  <c r="N227" i="12"/>
  <c r="Q227" i="12" s="1"/>
  <c r="O227" i="12"/>
  <c r="W227" i="12"/>
  <c r="Z227" i="12" s="1"/>
  <c r="X227" i="12"/>
  <c r="N229" i="12"/>
  <c r="R213" i="12" s="1"/>
  <c r="O229" i="12"/>
  <c r="W229" i="12"/>
  <c r="W233" i="12" s="1"/>
  <c r="X229" i="12"/>
  <c r="AB203" i="12" s="1"/>
  <c r="F231" i="12"/>
  <c r="N231" i="12"/>
  <c r="Q231" i="12" s="1"/>
  <c r="O231" i="12"/>
  <c r="P231" i="12"/>
  <c r="W231" i="12"/>
  <c r="Z231" i="12" s="1"/>
  <c r="X231" i="12"/>
  <c r="O233" i="12"/>
  <c r="S227" i="12" s="1"/>
  <c r="X233" i="12"/>
  <c r="AB227" i="12" s="1"/>
  <c r="H7" i="18"/>
  <c r="J7" i="18" s="1"/>
  <c r="I7" i="18"/>
  <c r="O7" i="18"/>
  <c r="P7" i="18"/>
  <c r="R7" i="18" s="1"/>
  <c r="V7" i="18"/>
  <c r="X7" i="18" s="1"/>
  <c r="W7" i="18"/>
  <c r="I9" i="18"/>
  <c r="O9" i="18"/>
  <c r="Q9" i="18" s="1"/>
  <c r="P9" i="18"/>
  <c r="V9" i="18"/>
  <c r="W9" i="18"/>
  <c r="Y9" i="18" s="1"/>
  <c r="I10" i="18"/>
  <c r="O10" i="18"/>
  <c r="P10" i="18"/>
  <c r="R10" i="18" s="1"/>
  <c r="V10" i="18"/>
  <c r="X10" i="18" s="1"/>
  <c r="W10" i="18"/>
  <c r="Y10" i="18"/>
  <c r="I11" i="18"/>
  <c r="O11" i="18"/>
  <c r="Q11" i="18" s="1"/>
  <c r="P11" i="18"/>
  <c r="R11" i="18"/>
  <c r="V11" i="18"/>
  <c r="W11" i="18"/>
  <c r="Y11" i="18" s="1"/>
  <c r="O12" i="18"/>
  <c r="P12" i="18"/>
  <c r="R12" i="18" s="1"/>
  <c r="V12" i="18"/>
  <c r="X12" i="18" s="1"/>
  <c r="W12" i="18"/>
  <c r="H14" i="18"/>
  <c r="I14" i="18"/>
  <c r="K14" i="18" s="1"/>
  <c r="O14" i="18"/>
  <c r="Q14" i="18" s="1"/>
  <c r="P14" i="18"/>
  <c r="V14" i="18"/>
  <c r="W14" i="18"/>
  <c r="Y14" i="18" s="1"/>
  <c r="H15" i="18"/>
  <c r="J15" i="18" s="1"/>
  <c r="I15" i="18"/>
  <c r="K15" i="18"/>
  <c r="O15" i="18"/>
  <c r="P15" i="18"/>
  <c r="R15" i="18" s="1"/>
  <c r="V15" i="18"/>
  <c r="X15" i="18" s="1"/>
  <c r="W15" i="18"/>
  <c r="Y15" i="18"/>
  <c r="H17" i="18"/>
  <c r="I17" i="18"/>
  <c r="K17" i="18" s="1"/>
  <c r="O17" i="18"/>
  <c r="Q17" i="18" s="1"/>
  <c r="P17" i="18"/>
  <c r="V17" i="18"/>
  <c r="W17" i="18"/>
  <c r="Y17" i="18" s="1"/>
  <c r="H19" i="18"/>
  <c r="J19" i="18" s="1"/>
  <c r="I19" i="18"/>
  <c r="O19" i="18"/>
  <c r="P19" i="18"/>
  <c r="R19" i="18" s="1"/>
  <c r="V19" i="18"/>
  <c r="X19" i="18" s="1"/>
  <c r="W19" i="18"/>
  <c r="Y19" i="18"/>
  <c r="H22" i="18"/>
  <c r="I22" i="18"/>
  <c r="K22" i="18" s="1"/>
  <c r="O22" i="18"/>
  <c r="P22" i="18"/>
  <c r="R22" i="18"/>
  <c r="V22" i="18"/>
  <c r="W22" i="18"/>
  <c r="Y22" i="18" s="1"/>
  <c r="H23" i="18"/>
  <c r="I23" i="18"/>
  <c r="O23" i="18"/>
  <c r="P23" i="18"/>
  <c r="R23" i="18"/>
  <c r="V23" i="18"/>
  <c r="W23" i="18"/>
  <c r="H24" i="18"/>
  <c r="I24" i="18"/>
  <c r="K24" i="18" s="1"/>
  <c r="O24" i="18"/>
  <c r="P24" i="18"/>
  <c r="R24" i="18" s="1"/>
  <c r="V24" i="18"/>
  <c r="W24" i="18"/>
  <c r="Y24" i="18" s="1"/>
  <c r="H25" i="18"/>
  <c r="J25" i="18" s="1"/>
  <c r="I25" i="18"/>
  <c r="O25" i="18"/>
  <c r="Q25" i="18" s="1"/>
  <c r="P25" i="18"/>
  <c r="V25" i="18"/>
  <c r="W25" i="18"/>
  <c r="H26" i="18"/>
  <c r="I26" i="18"/>
  <c r="K26" i="18"/>
  <c r="O26" i="18"/>
  <c r="P26" i="18"/>
  <c r="V26" i="18"/>
  <c r="W26" i="18"/>
  <c r="Y26" i="18" s="1"/>
  <c r="H27" i="18"/>
  <c r="I27" i="18"/>
  <c r="K27" i="18" s="1"/>
  <c r="O27" i="18"/>
  <c r="P27" i="18"/>
  <c r="R27" i="18" s="1"/>
  <c r="V27" i="18"/>
  <c r="X27" i="18" s="1"/>
  <c r="W27" i="18"/>
  <c r="H28" i="18"/>
  <c r="J28" i="18" s="1"/>
  <c r="I28" i="18"/>
  <c r="O28" i="18"/>
  <c r="P28" i="18"/>
  <c r="V28" i="18"/>
  <c r="Y28" i="18" s="1"/>
  <c r="W28" i="18"/>
  <c r="H29" i="18"/>
  <c r="I29" i="18"/>
  <c r="O29" i="18"/>
  <c r="P29" i="18"/>
  <c r="R29" i="18" s="1"/>
  <c r="V29" i="18"/>
  <c r="W29" i="18"/>
  <c r="Y29" i="18" s="1"/>
  <c r="H30" i="18"/>
  <c r="I30" i="18"/>
  <c r="K30" i="18" s="1"/>
  <c r="O30" i="18"/>
  <c r="Q30" i="18" s="1"/>
  <c r="P30" i="18"/>
  <c r="V30" i="18"/>
  <c r="X30" i="18" s="1"/>
  <c r="W30" i="18"/>
  <c r="O31" i="18"/>
  <c r="R31" i="18" s="1"/>
  <c r="P31" i="18"/>
  <c r="V31" i="18"/>
  <c r="W31" i="18"/>
  <c r="H32" i="18"/>
  <c r="O32" i="18"/>
  <c r="P32" i="18"/>
  <c r="R32" i="18" s="1"/>
  <c r="V32" i="18"/>
  <c r="W32" i="18"/>
  <c r="Y32" i="18" s="1"/>
  <c r="H33" i="18"/>
  <c r="J33" i="18" s="1"/>
  <c r="I33" i="18"/>
  <c r="K33" i="18"/>
  <c r="O33" i="18"/>
  <c r="P33" i="18"/>
  <c r="R33" i="18" s="1"/>
  <c r="V33" i="18"/>
  <c r="W33" i="18"/>
  <c r="Y33" i="18" s="1"/>
  <c r="O36" i="18"/>
  <c r="P36" i="18"/>
  <c r="V36" i="18"/>
  <c r="X36" i="18" s="1"/>
  <c r="W36" i="18"/>
  <c r="H37" i="18"/>
  <c r="I37" i="18"/>
  <c r="K37" i="18" s="1"/>
  <c r="O37" i="18"/>
  <c r="P37" i="18"/>
  <c r="R37" i="18" s="1"/>
  <c r="V37" i="18"/>
  <c r="W37" i="18"/>
  <c r="Y37" i="18" s="1"/>
  <c r="H38" i="18"/>
  <c r="J38" i="18" s="1"/>
  <c r="I38" i="18"/>
  <c r="K38" i="18"/>
  <c r="O38" i="18"/>
  <c r="P38" i="18"/>
  <c r="R38" i="18" s="1"/>
  <c r="V38" i="18"/>
  <c r="W38" i="18"/>
  <c r="Y38" i="18" s="1"/>
  <c r="H39" i="18"/>
  <c r="I39" i="18"/>
  <c r="K39" i="18" s="1"/>
  <c r="O39" i="18"/>
  <c r="Q39" i="18" s="1"/>
  <c r="P39" i="18"/>
  <c r="R39" i="18"/>
  <c r="V39" i="18"/>
  <c r="W39" i="18"/>
  <c r="Y39" i="18" s="1"/>
  <c r="H40" i="18"/>
  <c r="I40" i="18"/>
  <c r="K40" i="18" s="1"/>
  <c r="O40" i="18"/>
  <c r="P40" i="18"/>
  <c r="R40" i="18" s="1"/>
  <c r="V40" i="18"/>
  <c r="X40" i="18" s="1"/>
  <c r="W40" i="18"/>
  <c r="H42" i="18"/>
  <c r="I42" i="18"/>
  <c r="O42" i="18"/>
  <c r="P42" i="18"/>
  <c r="V42" i="18"/>
  <c r="W42" i="18"/>
  <c r="H43" i="18"/>
  <c r="O43" i="18"/>
  <c r="V43" i="18"/>
  <c r="H44" i="18"/>
  <c r="J44" i="18" s="1"/>
  <c r="I44" i="18"/>
  <c r="O44" i="18"/>
  <c r="Q44" i="18" s="1"/>
  <c r="P44" i="18"/>
  <c r="V44" i="18"/>
  <c r="X44" i="18" s="1"/>
  <c r="W44" i="18"/>
  <c r="H45" i="18"/>
  <c r="O45" i="18"/>
  <c r="Q45" i="18" s="1"/>
  <c r="P45" i="18"/>
  <c r="V45" i="18"/>
  <c r="X45" i="18" s="1"/>
  <c r="W45" i="18"/>
  <c r="H46" i="18"/>
  <c r="J46" i="18" s="1"/>
  <c r="I46" i="18"/>
  <c r="O46" i="18"/>
  <c r="Q46" i="18" s="1"/>
  <c r="P46" i="18"/>
  <c r="V46" i="18"/>
  <c r="X46" i="18" s="1"/>
  <c r="W46" i="18"/>
  <c r="O47" i="18"/>
  <c r="Q47" i="18" s="1"/>
  <c r="P47" i="18"/>
  <c r="V47" i="18"/>
  <c r="X47" i="18" s="1"/>
  <c r="W47" i="18"/>
  <c r="H48" i="18"/>
  <c r="J48" i="18" s="1"/>
  <c r="I48" i="18"/>
  <c r="O48" i="18"/>
  <c r="Q48" i="18" s="1"/>
  <c r="P48" i="18"/>
  <c r="V48" i="18"/>
  <c r="X48" i="18" s="1"/>
  <c r="W48" i="18"/>
  <c r="O50" i="18"/>
  <c r="Q50" i="18" s="1"/>
  <c r="P50" i="18"/>
  <c r="V50" i="18"/>
  <c r="X50" i="18" s="1"/>
  <c r="W50" i="18"/>
  <c r="H52" i="18"/>
  <c r="J52" i="18" s="1"/>
  <c r="I52" i="18"/>
  <c r="O52" i="18"/>
  <c r="Q52" i="18" s="1"/>
  <c r="P52" i="18"/>
  <c r="V52" i="18"/>
  <c r="X52" i="18" s="1"/>
  <c r="W52" i="18"/>
  <c r="H54" i="18"/>
  <c r="J54" i="18" s="1"/>
  <c r="I54" i="18"/>
  <c r="K54" i="18" s="1"/>
  <c r="O54" i="18"/>
  <c r="Q54" i="18" s="1"/>
  <c r="P54" i="18"/>
  <c r="R54" i="18" s="1"/>
  <c r="V54" i="18"/>
  <c r="X54" i="18" s="1"/>
  <c r="W54" i="18"/>
  <c r="Y54" i="18" s="1"/>
  <c r="O58" i="18"/>
  <c r="P58" i="18"/>
  <c r="R58" i="18" s="1"/>
  <c r="V58" i="18"/>
  <c r="W58" i="18"/>
  <c r="Y58" i="18" s="1"/>
  <c r="I60" i="18"/>
  <c r="O60" i="18"/>
  <c r="Q60" i="18" s="1"/>
  <c r="P60" i="18"/>
  <c r="R60" i="18" s="1"/>
  <c r="V60" i="18"/>
  <c r="X60" i="18" s="1"/>
  <c r="W60" i="18"/>
  <c r="Y60" i="18" s="1"/>
  <c r="P62" i="18"/>
  <c r="R62" i="18" s="1"/>
  <c r="W62" i="18"/>
  <c r="Y62" i="18" s="1"/>
  <c r="C9" i="19"/>
  <c r="D11" i="19" s="1"/>
  <c r="H9" i="19"/>
  <c r="I14" i="19" s="1"/>
  <c r="N9" i="19"/>
  <c r="S9" i="19"/>
  <c r="T12" i="19" s="1"/>
  <c r="Y9" i="19"/>
  <c r="Z11" i="19" s="1"/>
  <c r="AD9" i="19"/>
  <c r="AE14" i="19" s="1"/>
  <c r="O11" i="19"/>
  <c r="T11" i="19"/>
  <c r="A12" i="19"/>
  <c r="D12" i="19"/>
  <c r="O12" i="19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D13" i="19"/>
  <c r="I13" i="19"/>
  <c r="O13" i="19"/>
  <c r="T13" i="19"/>
  <c r="D14" i="19"/>
  <c r="O14" i="19"/>
  <c r="D15" i="19"/>
  <c r="I15" i="19"/>
  <c r="O15" i="19"/>
  <c r="T15" i="19"/>
  <c r="D16" i="19"/>
  <c r="O16" i="19"/>
  <c r="D17" i="19"/>
  <c r="I17" i="19"/>
  <c r="O17" i="19"/>
  <c r="T17" i="19"/>
  <c r="Z17" i="19"/>
  <c r="D18" i="19"/>
  <c r="O18" i="19"/>
  <c r="Z18" i="19"/>
  <c r="D19" i="19"/>
  <c r="I19" i="19"/>
  <c r="O19" i="19"/>
  <c r="T19" i="19"/>
  <c r="Z19" i="19"/>
  <c r="D20" i="19"/>
  <c r="O20" i="19"/>
  <c r="Z20" i="19"/>
  <c r="D21" i="19"/>
  <c r="I21" i="19"/>
  <c r="O21" i="19"/>
  <c r="T21" i="19"/>
  <c r="Z21" i="19"/>
  <c r="D22" i="19"/>
  <c r="O22" i="19"/>
  <c r="Z22" i="19"/>
  <c r="D23" i="19"/>
  <c r="I23" i="19"/>
  <c r="O23" i="19"/>
  <c r="T23" i="19"/>
  <c r="Z23" i="19"/>
  <c r="D24" i="19"/>
  <c r="O24" i="19"/>
  <c r="Z24" i="19"/>
  <c r="D25" i="19"/>
  <c r="I25" i="19"/>
  <c r="O25" i="19"/>
  <c r="T25" i="19"/>
  <c r="Z25" i="19"/>
  <c r="D26" i="19"/>
  <c r="O26" i="19"/>
  <c r="Z26" i="19"/>
  <c r="D27" i="19"/>
  <c r="I27" i="19"/>
  <c r="O27" i="19"/>
  <c r="T27" i="19"/>
  <c r="Z27" i="19"/>
  <c r="D28" i="19"/>
  <c r="O28" i="19"/>
  <c r="Z28" i="19"/>
  <c r="D29" i="19"/>
  <c r="I29" i="19"/>
  <c r="O29" i="19"/>
  <c r="T29" i="19"/>
  <c r="Z29" i="19"/>
  <c r="D30" i="19"/>
  <c r="O30" i="19"/>
  <c r="Z30" i="19"/>
  <c r="Z12" i="19" l="1"/>
  <c r="Z16" i="19"/>
  <c r="Z14" i="19"/>
  <c r="Z15" i="19"/>
  <c r="Z13" i="19"/>
  <c r="AE19" i="19"/>
  <c r="AE25" i="19"/>
  <c r="AE17" i="19"/>
  <c r="AE27" i="19"/>
  <c r="AE23" i="19"/>
  <c r="AE15" i="19"/>
  <c r="AE29" i="19"/>
  <c r="AE21" i="19"/>
  <c r="AE13" i="19"/>
  <c r="Z233" i="12"/>
  <c r="AA227" i="12"/>
  <c r="Y233" i="12"/>
  <c r="I207" i="12"/>
  <c r="P35" i="18"/>
  <c r="R36" i="18"/>
  <c r="V41" i="18"/>
  <c r="J42" i="18"/>
  <c r="Y36" i="18"/>
  <c r="K19" i="18"/>
  <c r="R14" i="18"/>
  <c r="R9" i="18"/>
  <c r="Y7" i="18"/>
  <c r="Y231" i="12"/>
  <c r="E231" i="12"/>
  <c r="R229" i="12"/>
  <c r="Y227" i="12"/>
  <c r="P227" i="12"/>
  <c r="G227" i="12"/>
  <c r="AA223" i="12"/>
  <c r="R223" i="12"/>
  <c r="H218" i="12"/>
  <c r="G218" i="12"/>
  <c r="Z216" i="12"/>
  <c r="Y216" i="12"/>
  <c r="Q215" i="12"/>
  <c r="P215" i="12"/>
  <c r="Z211" i="12"/>
  <c r="Y211" i="12"/>
  <c r="H211" i="12"/>
  <c r="G211" i="12"/>
  <c r="Q210" i="12"/>
  <c r="P210" i="12"/>
  <c r="Z205" i="12"/>
  <c r="Y205" i="12"/>
  <c r="H205" i="12"/>
  <c r="G205" i="12"/>
  <c r="Q191" i="12"/>
  <c r="P191" i="12"/>
  <c r="J183" i="12"/>
  <c r="Q58" i="18"/>
  <c r="O62" i="18"/>
  <c r="Q62" i="18" s="1"/>
  <c r="Y40" i="18"/>
  <c r="R17" i="18"/>
  <c r="Y12" i="18"/>
  <c r="K7" i="18"/>
  <c r="N233" i="12"/>
  <c r="Y229" i="12"/>
  <c r="P229" i="12"/>
  <c r="G225" i="12"/>
  <c r="Y223" i="12"/>
  <c r="P223" i="12"/>
  <c r="G223" i="12"/>
  <c r="H220" i="12"/>
  <c r="G220" i="12"/>
  <c r="Z218" i="12"/>
  <c r="Y218" i="12"/>
  <c r="Q217" i="12"/>
  <c r="P217" i="12"/>
  <c r="H214" i="12"/>
  <c r="E213" i="12"/>
  <c r="I214" i="12" s="1"/>
  <c r="G214" i="12"/>
  <c r="Q206" i="12"/>
  <c r="P206" i="12"/>
  <c r="J204" i="12"/>
  <c r="J206" i="12"/>
  <c r="J208" i="12"/>
  <c r="J210" i="12"/>
  <c r="J205" i="12"/>
  <c r="J207" i="12"/>
  <c r="J209" i="12"/>
  <c r="J211" i="12"/>
  <c r="I50" i="18"/>
  <c r="Z203" i="12"/>
  <c r="Y203" i="12"/>
  <c r="AA204" i="12"/>
  <c r="AA206" i="12"/>
  <c r="AA208" i="12"/>
  <c r="AA210" i="12"/>
  <c r="Q189" i="12"/>
  <c r="P189" i="12"/>
  <c r="X58" i="18"/>
  <c r="V62" i="18"/>
  <c r="X62" i="18" s="1"/>
  <c r="O41" i="18"/>
  <c r="Z220" i="12"/>
  <c r="Y220" i="12"/>
  <c r="Q219" i="12"/>
  <c r="P219" i="12"/>
  <c r="J215" i="12"/>
  <c r="J217" i="12"/>
  <c r="J219" i="12"/>
  <c r="J221" i="12"/>
  <c r="J214" i="12"/>
  <c r="J216" i="12"/>
  <c r="J218" i="12"/>
  <c r="J220" i="12"/>
  <c r="Z214" i="12"/>
  <c r="Y214" i="12"/>
  <c r="Z207" i="12"/>
  <c r="Y207" i="12"/>
  <c r="H207" i="12"/>
  <c r="G207" i="12"/>
  <c r="AA205" i="12"/>
  <c r="E203" i="12"/>
  <c r="Z200" i="12"/>
  <c r="Y200" i="12"/>
  <c r="H200" i="12"/>
  <c r="G200" i="12"/>
  <c r="Z198" i="12"/>
  <c r="Y198" i="12"/>
  <c r="H198" i="12"/>
  <c r="G198" i="12"/>
  <c r="Z196" i="12"/>
  <c r="Y196" i="12"/>
  <c r="H196" i="12"/>
  <c r="G196" i="12"/>
  <c r="Z194" i="12"/>
  <c r="Y194" i="12"/>
  <c r="H194" i="12"/>
  <c r="G194" i="12"/>
  <c r="Z192" i="12"/>
  <c r="Y192" i="12"/>
  <c r="Z190" i="12"/>
  <c r="Y190" i="12"/>
  <c r="H190" i="12"/>
  <c r="G190" i="12"/>
  <c r="AA9" i="12"/>
  <c r="AA73" i="12"/>
  <c r="AA75" i="12"/>
  <c r="AA77" i="12"/>
  <c r="AA130" i="12"/>
  <c r="AA142" i="12"/>
  <c r="AA128" i="12"/>
  <c r="AA132" i="12"/>
  <c r="AA158" i="12"/>
  <c r="Z229" i="12"/>
  <c r="AA213" i="12"/>
  <c r="R77" i="12"/>
  <c r="R75" i="12"/>
  <c r="R73" i="12"/>
  <c r="R128" i="12"/>
  <c r="R132" i="12"/>
  <c r="R158" i="12"/>
  <c r="R130" i="12"/>
  <c r="R142" i="12"/>
  <c r="Q229" i="12"/>
  <c r="R203" i="12"/>
  <c r="AA225" i="12"/>
  <c r="R225" i="12"/>
  <c r="Q221" i="12"/>
  <c r="P221" i="12"/>
  <c r="I220" i="12"/>
  <c r="AA218" i="12"/>
  <c r="R217" i="12"/>
  <c r="H216" i="12"/>
  <c r="G216" i="12"/>
  <c r="Q213" i="12"/>
  <c r="P213" i="12"/>
  <c r="R214" i="12"/>
  <c r="R216" i="12"/>
  <c r="R218" i="12"/>
  <c r="R220" i="12"/>
  <c r="Z209" i="12"/>
  <c r="Y209" i="12"/>
  <c r="H209" i="12"/>
  <c r="G209" i="12"/>
  <c r="Q208" i="12"/>
  <c r="P208" i="12"/>
  <c r="R206" i="12"/>
  <c r="Q204" i="12"/>
  <c r="P204" i="12"/>
  <c r="AA203" i="12"/>
  <c r="Q201" i="12"/>
  <c r="P201" i="12"/>
  <c r="Q199" i="12"/>
  <c r="P199" i="12"/>
  <c r="Q197" i="12"/>
  <c r="P197" i="12"/>
  <c r="Q195" i="12"/>
  <c r="P195" i="12"/>
  <c r="Q193" i="12"/>
  <c r="P193" i="12"/>
  <c r="Z188" i="12"/>
  <c r="Y188" i="12"/>
  <c r="G188" i="12"/>
  <c r="Z186" i="12"/>
  <c r="P186" i="12"/>
  <c r="R187" i="12"/>
  <c r="Q185" i="12"/>
  <c r="Q184" i="12"/>
  <c r="H184" i="12"/>
  <c r="AB179" i="12"/>
  <c r="G177" i="12"/>
  <c r="H177" i="12"/>
  <c r="F172" i="12"/>
  <c r="P171" i="12"/>
  <c r="Q171" i="12"/>
  <c r="R171" i="12"/>
  <c r="Z168" i="12"/>
  <c r="AB168" i="12"/>
  <c r="J163" i="12"/>
  <c r="J165" i="12"/>
  <c r="AB159" i="12"/>
  <c r="AB161" i="12"/>
  <c r="AB158" i="12"/>
  <c r="J153" i="12"/>
  <c r="F132" i="12"/>
  <c r="J134" i="12" s="1"/>
  <c r="J119" i="12"/>
  <c r="AA221" i="12"/>
  <c r="R52" i="18"/>
  <c r="Y50" i="18"/>
  <c r="R48" i="18"/>
  <c r="Y47" i="18"/>
  <c r="R46" i="18"/>
  <c r="Y45" i="18"/>
  <c r="I45" i="18"/>
  <c r="K45" i="18" s="1"/>
  <c r="R44" i="18"/>
  <c r="W43" i="18"/>
  <c r="Y43" i="18" s="1"/>
  <c r="I43" i="18"/>
  <c r="K43" i="18" s="1"/>
  <c r="R42" i="18"/>
  <c r="Q38" i="18"/>
  <c r="O35" i="18"/>
  <c r="Q35" i="18" s="1"/>
  <c r="W35" i="18"/>
  <c r="Y30" i="18"/>
  <c r="J29" i="18"/>
  <c r="R28" i="18"/>
  <c r="X26" i="18"/>
  <c r="R25" i="18"/>
  <c r="X23" i="18"/>
  <c r="K23" i="18"/>
  <c r="Q19" i="18"/>
  <c r="J17" i="18"/>
  <c r="X14" i="18"/>
  <c r="Q12" i="18"/>
  <c r="X9" i="18"/>
  <c r="Q7" i="18"/>
  <c r="S229" i="12"/>
  <c r="S9" i="12"/>
  <c r="S73" i="12"/>
  <c r="S77" i="12"/>
  <c r="S75" i="12"/>
  <c r="S128" i="12"/>
  <c r="S132" i="12"/>
  <c r="S158" i="12"/>
  <c r="S225" i="12"/>
  <c r="AB223" i="12"/>
  <c r="S213" i="12"/>
  <c r="S206" i="12"/>
  <c r="AB190" i="12"/>
  <c r="J190" i="12"/>
  <c r="AB188" i="12"/>
  <c r="J188" i="12"/>
  <c r="S187" i="12"/>
  <c r="Y186" i="12"/>
  <c r="R186" i="12"/>
  <c r="J186" i="12"/>
  <c r="AB185" i="12"/>
  <c r="Y185" i="12"/>
  <c r="AB184" i="12"/>
  <c r="G184" i="12"/>
  <c r="AA183" i="12"/>
  <c r="S182" i="12"/>
  <c r="P182" i="12"/>
  <c r="Y181" i="12"/>
  <c r="Q180" i="12"/>
  <c r="H180" i="12"/>
  <c r="AB178" i="12"/>
  <c r="G174" i="12"/>
  <c r="H174" i="12"/>
  <c r="Y172" i="12"/>
  <c r="AA173" i="12"/>
  <c r="AA175" i="12"/>
  <c r="Z172" i="12"/>
  <c r="AA177" i="12"/>
  <c r="AA179" i="12"/>
  <c r="AA181" i="12"/>
  <c r="AA172" i="12"/>
  <c r="AA178" i="12"/>
  <c r="AA180" i="12"/>
  <c r="AA182" i="12"/>
  <c r="AA184" i="12"/>
  <c r="AA186" i="12"/>
  <c r="Z164" i="12"/>
  <c r="AB164" i="12"/>
  <c r="J164" i="12"/>
  <c r="AB160" i="12"/>
  <c r="AB132" i="12"/>
  <c r="AB128" i="12"/>
  <c r="F122" i="12"/>
  <c r="J123" i="12"/>
  <c r="Y108" i="12"/>
  <c r="Z108" i="12"/>
  <c r="AB108" i="12"/>
  <c r="P107" i="12"/>
  <c r="Q107" i="12"/>
  <c r="S107" i="12"/>
  <c r="Q105" i="12"/>
  <c r="P105" i="12"/>
  <c r="S105" i="12"/>
  <c r="E186" i="12"/>
  <c r="G187" i="12"/>
  <c r="J143" i="12"/>
  <c r="J136" i="12"/>
  <c r="Q116" i="12"/>
  <c r="S116" i="12"/>
  <c r="J114" i="12"/>
  <c r="J116" i="12"/>
  <c r="J118" i="12"/>
  <c r="J120" i="12"/>
  <c r="J113" i="12"/>
  <c r="Y52" i="18"/>
  <c r="K52" i="18"/>
  <c r="R50" i="18"/>
  <c r="Y48" i="18"/>
  <c r="K48" i="18"/>
  <c r="R47" i="18"/>
  <c r="Y46" i="18"/>
  <c r="K46" i="18"/>
  <c r="R45" i="18"/>
  <c r="Y44" i="18"/>
  <c r="K44" i="18"/>
  <c r="P43" i="18"/>
  <c r="R43" i="18" s="1"/>
  <c r="Y42" i="18"/>
  <c r="K42" i="18"/>
  <c r="X39" i="18"/>
  <c r="J37" i="18"/>
  <c r="Q33" i="18"/>
  <c r="X31" i="18"/>
  <c r="I31" i="18"/>
  <c r="Q29" i="18"/>
  <c r="K28" i="18"/>
  <c r="Q26" i="18"/>
  <c r="Y25" i="18"/>
  <c r="J24" i="18"/>
  <c r="X17" i="18"/>
  <c r="Q15" i="18"/>
  <c r="J14" i="18"/>
  <c r="X11" i="18"/>
  <c r="Q10" i="18"/>
  <c r="AB9" i="12"/>
  <c r="AB75" i="12"/>
  <c r="AB73" i="12"/>
  <c r="AB77" i="12"/>
  <c r="AB130" i="12"/>
  <c r="AB142" i="12"/>
  <c r="AB225" i="12"/>
  <c r="S223" i="12"/>
  <c r="AB213" i="12"/>
  <c r="S203" i="12"/>
  <c r="AB189" i="12"/>
  <c r="AB187" i="12"/>
  <c r="I187" i="12"/>
  <c r="R184" i="12"/>
  <c r="G183" i="12"/>
  <c r="H182" i="12"/>
  <c r="P180" i="12"/>
  <c r="Y179" i="12"/>
  <c r="G178" i="12"/>
  <c r="H178" i="12"/>
  <c r="P177" i="12"/>
  <c r="Q177" i="12"/>
  <c r="R177" i="12"/>
  <c r="H176" i="12"/>
  <c r="J176" i="12"/>
  <c r="P173" i="12"/>
  <c r="Q173" i="12"/>
  <c r="R173" i="12"/>
  <c r="J147" i="12"/>
  <c r="S130" i="12"/>
  <c r="H121" i="12"/>
  <c r="J121" i="12"/>
  <c r="H117" i="12"/>
  <c r="J117" i="12"/>
  <c r="G112" i="12"/>
  <c r="H112" i="12"/>
  <c r="G176" i="12"/>
  <c r="J174" i="12"/>
  <c r="AB172" i="12"/>
  <c r="G170" i="12"/>
  <c r="P169" i="12"/>
  <c r="Y168" i="12"/>
  <c r="AB167" i="12"/>
  <c r="AB169" i="12"/>
  <c r="F166" i="12"/>
  <c r="J170" i="12" s="1"/>
  <c r="P165" i="12"/>
  <c r="Y164" i="12"/>
  <c r="AB163" i="12"/>
  <c r="AB165" i="12"/>
  <c r="Y160" i="12"/>
  <c r="Y158" i="12"/>
  <c r="P156" i="12"/>
  <c r="Y155" i="12"/>
  <c r="G155" i="12"/>
  <c r="P152" i="12"/>
  <c r="Y151" i="12"/>
  <c r="G151" i="12"/>
  <c r="J149" i="12"/>
  <c r="P148" i="12"/>
  <c r="Y147" i="12"/>
  <c r="G147" i="12"/>
  <c r="S143" i="12"/>
  <c r="S145" i="12"/>
  <c r="S147" i="12"/>
  <c r="S149" i="12"/>
  <c r="S151" i="12"/>
  <c r="S153" i="12"/>
  <c r="S155" i="12"/>
  <c r="P139" i="12"/>
  <c r="Y138" i="12"/>
  <c r="G134" i="12"/>
  <c r="P133" i="12"/>
  <c r="P130" i="12"/>
  <c r="P126" i="12"/>
  <c r="Y125" i="12"/>
  <c r="I124" i="12"/>
  <c r="G122" i="12"/>
  <c r="I123" i="12"/>
  <c r="I125" i="12"/>
  <c r="AB121" i="12"/>
  <c r="G121" i="12"/>
  <c r="S118" i="12"/>
  <c r="AB117" i="12"/>
  <c r="G117" i="12"/>
  <c r="P116" i="12"/>
  <c r="Y115" i="12"/>
  <c r="AB114" i="12"/>
  <c r="AB116" i="12"/>
  <c r="AB118" i="12"/>
  <c r="AB120" i="12"/>
  <c r="P175" i="12"/>
  <c r="Q175" i="12"/>
  <c r="Y174" i="12"/>
  <c r="Z174" i="12"/>
  <c r="F142" i="12"/>
  <c r="J140" i="12"/>
  <c r="J125" i="12"/>
  <c r="S123" i="12"/>
  <c r="S125" i="12"/>
  <c r="G115" i="12"/>
  <c r="P114" i="12"/>
  <c r="Y105" i="12"/>
  <c r="Z105" i="12"/>
  <c r="AA105" i="12"/>
  <c r="AA176" i="12"/>
  <c r="S162" i="12"/>
  <c r="S166" i="12"/>
  <c r="P154" i="12"/>
  <c r="Y153" i="12"/>
  <c r="G153" i="12"/>
  <c r="P150" i="12"/>
  <c r="Y149" i="12"/>
  <c r="G149" i="12"/>
  <c r="I144" i="12"/>
  <c r="I146" i="12"/>
  <c r="I148" i="12"/>
  <c r="I150" i="12"/>
  <c r="I152" i="12"/>
  <c r="I154" i="12"/>
  <c r="I156" i="12"/>
  <c r="G142" i="12"/>
  <c r="I143" i="12"/>
  <c r="I145" i="12"/>
  <c r="I147" i="12"/>
  <c r="I149" i="12"/>
  <c r="I151" i="12"/>
  <c r="I153" i="12"/>
  <c r="I155" i="12"/>
  <c r="H142" i="12"/>
  <c r="AB133" i="12"/>
  <c r="AB135" i="12"/>
  <c r="AB137" i="12"/>
  <c r="AB139" i="12"/>
  <c r="P112" i="12"/>
  <c r="Q112" i="12"/>
  <c r="R112" i="12"/>
  <c r="G111" i="12"/>
  <c r="H111" i="12"/>
  <c r="Y107" i="12"/>
  <c r="Z107" i="12"/>
  <c r="AA107" i="12"/>
  <c r="P106" i="12"/>
  <c r="R107" i="12"/>
  <c r="R109" i="12"/>
  <c r="R111" i="12"/>
  <c r="Q106" i="12"/>
  <c r="R106" i="12"/>
  <c r="E166" i="12"/>
  <c r="E162" i="12"/>
  <c r="E132" i="12"/>
  <c r="E113" i="12"/>
  <c r="Y109" i="12"/>
  <c r="H109" i="12"/>
  <c r="G104" i="12"/>
  <c r="H104" i="12"/>
  <c r="Y102" i="12"/>
  <c r="Z102" i="12"/>
  <c r="G102" i="12"/>
  <c r="H102" i="12"/>
  <c r="F77" i="12"/>
  <c r="J112" i="12" s="1"/>
  <c r="Z170" i="12"/>
  <c r="H170" i="12"/>
  <c r="Q169" i="12"/>
  <c r="Z166" i="12"/>
  <c r="Q165" i="12"/>
  <c r="Q163" i="12"/>
  <c r="Z162" i="12"/>
  <c r="Q161" i="12"/>
  <c r="Z160" i="12"/>
  <c r="H160" i="12"/>
  <c r="Q159" i="12"/>
  <c r="Z158" i="12"/>
  <c r="Q156" i="12"/>
  <c r="Z155" i="12"/>
  <c r="H155" i="12"/>
  <c r="Q154" i="12"/>
  <c r="Z153" i="12"/>
  <c r="H153" i="12"/>
  <c r="Q152" i="12"/>
  <c r="Z151" i="12"/>
  <c r="H151" i="12"/>
  <c r="Q150" i="12"/>
  <c r="Q148" i="12"/>
  <c r="Z147" i="12"/>
  <c r="H147" i="12"/>
  <c r="Q146" i="12"/>
  <c r="Z145" i="12"/>
  <c r="H145" i="12"/>
  <c r="Q144" i="12"/>
  <c r="Z143" i="12"/>
  <c r="H143" i="12"/>
  <c r="Q142" i="12"/>
  <c r="Q139" i="12"/>
  <c r="Z138" i="12"/>
  <c r="H138" i="12"/>
  <c r="Q137" i="12"/>
  <c r="Z136" i="12"/>
  <c r="H136" i="12"/>
  <c r="Q135" i="12"/>
  <c r="Z134" i="12"/>
  <c r="H134" i="12"/>
  <c r="Q133" i="12"/>
  <c r="Z132" i="12"/>
  <c r="Q130" i="12"/>
  <c r="Z128" i="12"/>
  <c r="H128" i="12"/>
  <c r="Q126" i="12"/>
  <c r="Z125" i="12"/>
  <c r="Q124" i="12"/>
  <c r="Z123" i="12"/>
  <c r="H123" i="12"/>
  <c r="Q122" i="12"/>
  <c r="Q120" i="12"/>
  <c r="Z119" i="12"/>
  <c r="H119" i="12"/>
  <c r="Z115" i="12"/>
  <c r="H115" i="12"/>
  <c r="Z113" i="12"/>
  <c r="Y111" i="12"/>
  <c r="AA109" i="12"/>
  <c r="S109" i="12"/>
  <c r="P108" i="12"/>
  <c r="J107" i="12"/>
  <c r="E106" i="12"/>
  <c r="G107" i="12"/>
  <c r="I105" i="12"/>
  <c r="AB104" i="12"/>
  <c r="P103" i="12"/>
  <c r="Q103" i="12"/>
  <c r="P101" i="12"/>
  <c r="Q101" i="12"/>
  <c r="AA169" i="12"/>
  <c r="AA167" i="12"/>
  <c r="AA165" i="12"/>
  <c r="AA163" i="12"/>
  <c r="R162" i="12"/>
  <c r="AA161" i="12"/>
  <c r="AA159" i="12"/>
  <c r="R145" i="12"/>
  <c r="R143" i="12"/>
  <c r="G143" i="12"/>
  <c r="AA135" i="12"/>
  <c r="AA133" i="12"/>
  <c r="R125" i="12"/>
  <c r="R123" i="12"/>
  <c r="G123" i="12"/>
  <c r="AA116" i="12"/>
  <c r="AA114" i="12"/>
  <c r="AA111" i="12"/>
  <c r="P110" i="12"/>
  <c r="Z109" i="12"/>
  <c r="G109" i="12"/>
  <c r="R108" i="12"/>
  <c r="I107" i="12"/>
  <c r="AB106" i="12"/>
  <c r="H105" i="12"/>
  <c r="AB102" i="12"/>
  <c r="Z100" i="12"/>
  <c r="H100" i="12"/>
  <c r="Q99" i="12"/>
  <c r="Z98" i="12"/>
  <c r="H98" i="12"/>
  <c r="Q97" i="12"/>
  <c r="Z96" i="12"/>
  <c r="H96" i="12"/>
  <c r="Q95" i="12"/>
  <c r="Z94" i="12"/>
  <c r="H94" i="12"/>
  <c r="Q93" i="12"/>
  <c r="Z92" i="12"/>
  <c r="H92" i="12"/>
  <c r="Q91" i="12"/>
  <c r="Z90" i="12"/>
  <c r="H90" i="12"/>
  <c r="Q89" i="12"/>
  <c r="Z88" i="12"/>
  <c r="H88" i="12"/>
  <c r="Q87" i="12"/>
  <c r="S78" i="12"/>
  <c r="H78" i="12"/>
  <c r="G67" i="12"/>
  <c r="P66" i="12"/>
  <c r="G63" i="12"/>
  <c r="P62" i="12"/>
  <c r="G59" i="12"/>
  <c r="P58" i="12"/>
  <c r="G55" i="12"/>
  <c r="P54" i="12"/>
  <c r="G51" i="12"/>
  <c r="P50" i="12"/>
  <c r="E47" i="12"/>
  <c r="G48" i="12"/>
  <c r="AB48" i="12"/>
  <c r="AB50" i="12"/>
  <c r="AB52" i="12"/>
  <c r="AB54" i="12"/>
  <c r="AB56" i="12"/>
  <c r="AB58" i="12"/>
  <c r="AB60" i="12"/>
  <c r="AB62" i="12"/>
  <c r="AB64" i="12"/>
  <c r="AB66" i="12"/>
  <c r="AB68" i="12"/>
  <c r="P34" i="12"/>
  <c r="Q34" i="12"/>
  <c r="R34" i="12"/>
  <c r="G26" i="12"/>
  <c r="H26" i="12"/>
  <c r="I26" i="12"/>
  <c r="P25" i="12"/>
  <c r="Q25" i="12"/>
  <c r="R25" i="12"/>
  <c r="P23" i="12"/>
  <c r="Q23" i="12"/>
  <c r="R23" i="12"/>
  <c r="P9" i="12"/>
  <c r="R11" i="12"/>
  <c r="Q9" i="12"/>
  <c r="R9" i="12"/>
  <c r="E77" i="12"/>
  <c r="I122" i="12" s="1"/>
  <c r="F47" i="12"/>
  <c r="J59" i="12" s="1"/>
  <c r="Y37" i="12"/>
  <c r="Z37" i="12"/>
  <c r="AA37" i="12"/>
  <c r="Y35" i="12"/>
  <c r="Z35" i="12"/>
  <c r="AA35" i="12"/>
  <c r="J32" i="12"/>
  <c r="J34" i="12"/>
  <c r="J36" i="12"/>
  <c r="J38" i="12"/>
  <c r="J40" i="12"/>
  <c r="J42" i="12"/>
  <c r="J33" i="12"/>
  <c r="J35" i="12"/>
  <c r="J37" i="12"/>
  <c r="J39" i="12"/>
  <c r="J41" i="12"/>
  <c r="J43" i="12"/>
  <c r="J45" i="12"/>
  <c r="G18" i="12"/>
  <c r="H18" i="12"/>
  <c r="P15" i="12"/>
  <c r="Q15" i="12"/>
  <c r="R15" i="12"/>
  <c r="Q86" i="12"/>
  <c r="Z85" i="12"/>
  <c r="H85" i="12"/>
  <c r="Q84" i="12"/>
  <c r="Z83" i="12"/>
  <c r="H83" i="12"/>
  <c r="Q82" i="12"/>
  <c r="Z81" i="12"/>
  <c r="H81" i="12"/>
  <c r="Q80" i="12"/>
  <c r="Z79" i="12"/>
  <c r="H79" i="12"/>
  <c r="Q78" i="12"/>
  <c r="Z77" i="12"/>
  <c r="Q75" i="12"/>
  <c r="Z71" i="12"/>
  <c r="Q70" i="12"/>
  <c r="Z68" i="12"/>
  <c r="H68" i="12"/>
  <c r="H67" i="12"/>
  <c r="Q66" i="12"/>
  <c r="Q65" i="12"/>
  <c r="Z64" i="12"/>
  <c r="H64" i="12"/>
  <c r="H63" i="12"/>
  <c r="Q62" i="12"/>
  <c r="Q61" i="12"/>
  <c r="Z60" i="12"/>
  <c r="H60" i="12"/>
  <c r="Q57" i="12"/>
  <c r="Z56" i="12"/>
  <c r="H56" i="12"/>
  <c r="Q53" i="12"/>
  <c r="Z52" i="12"/>
  <c r="H52" i="12"/>
  <c r="Q50" i="12"/>
  <c r="Q49" i="12"/>
  <c r="Z48" i="12"/>
  <c r="H48" i="12"/>
  <c r="P47" i="12"/>
  <c r="R48" i="12"/>
  <c r="R50" i="12"/>
  <c r="R52" i="12"/>
  <c r="R54" i="12"/>
  <c r="R56" i="12"/>
  <c r="R58" i="12"/>
  <c r="R60" i="12"/>
  <c r="R62" i="12"/>
  <c r="R64" i="12"/>
  <c r="R66" i="12"/>
  <c r="R68" i="12"/>
  <c r="R44" i="12"/>
  <c r="J44" i="12"/>
  <c r="P42" i="12"/>
  <c r="Q42" i="12"/>
  <c r="R42" i="12"/>
  <c r="G39" i="12"/>
  <c r="H39" i="12"/>
  <c r="I39" i="12"/>
  <c r="Y26" i="12"/>
  <c r="Z26" i="12"/>
  <c r="AA26" i="12"/>
  <c r="Y24" i="12"/>
  <c r="Z24" i="12"/>
  <c r="AA24" i="12"/>
  <c r="AA84" i="12"/>
  <c r="AA82" i="12"/>
  <c r="AA80" i="12"/>
  <c r="AA78" i="12"/>
  <c r="H73" i="12"/>
  <c r="AB70" i="12"/>
  <c r="R67" i="12"/>
  <c r="AA66" i="12"/>
  <c r="I66" i="12"/>
  <c r="Z65" i="12"/>
  <c r="Y63" i="12"/>
  <c r="R63" i="12"/>
  <c r="AA62" i="12"/>
  <c r="I62" i="12"/>
  <c r="Z61" i="12"/>
  <c r="Y59" i="12"/>
  <c r="R59" i="12"/>
  <c r="AA58" i="12"/>
  <c r="S58" i="12"/>
  <c r="I58" i="12"/>
  <c r="AB57" i="12"/>
  <c r="Y55" i="12"/>
  <c r="R55" i="12"/>
  <c r="J55" i="12"/>
  <c r="AA54" i="12"/>
  <c r="S54" i="12"/>
  <c r="I54" i="12"/>
  <c r="AB53" i="12"/>
  <c r="Y51" i="12"/>
  <c r="R51" i="12"/>
  <c r="AA50" i="12"/>
  <c r="I50" i="12"/>
  <c r="Z49" i="12"/>
  <c r="Y47" i="12"/>
  <c r="R47" i="12"/>
  <c r="AA45" i="12"/>
  <c r="Q45" i="12"/>
  <c r="Q44" i="12"/>
  <c r="G37" i="12"/>
  <c r="H37" i="12"/>
  <c r="P36" i="12"/>
  <c r="Q36" i="12"/>
  <c r="R36" i="12"/>
  <c r="G28" i="12"/>
  <c r="H28" i="12"/>
  <c r="I28" i="12"/>
  <c r="Y16" i="12"/>
  <c r="Z16" i="12"/>
  <c r="AA16" i="12"/>
  <c r="G20" i="12"/>
  <c r="H20" i="12"/>
  <c r="Y18" i="12"/>
  <c r="Z18" i="12"/>
  <c r="P17" i="12"/>
  <c r="Q17" i="12"/>
  <c r="E13" i="12"/>
  <c r="G14" i="12"/>
  <c r="H14" i="12"/>
  <c r="P13" i="12"/>
  <c r="R14" i="12"/>
  <c r="R16" i="12"/>
  <c r="R18" i="12"/>
  <c r="R20" i="12"/>
  <c r="R22" i="12"/>
  <c r="R24" i="12"/>
  <c r="R26" i="12"/>
  <c r="R28" i="12"/>
  <c r="R30" i="12"/>
  <c r="Q13" i="12"/>
  <c r="Y43" i="12"/>
  <c r="Z43" i="12"/>
  <c r="G43" i="12"/>
  <c r="H43" i="12"/>
  <c r="G41" i="12"/>
  <c r="H41" i="12"/>
  <c r="Y39" i="12"/>
  <c r="Z39" i="12"/>
  <c r="P38" i="12"/>
  <c r="Q38" i="12"/>
  <c r="E32" i="12"/>
  <c r="G33" i="12"/>
  <c r="H33" i="12"/>
  <c r="P32" i="12"/>
  <c r="R33" i="12"/>
  <c r="R35" i="12"/>
  <c r="R37" i="12"/>
  <c r="R39" i="12"/>
  <c r="R41" i="12"/>
  <c r="R43" i="12"/>
  <c r="Q32" i="12"/>
  <c r="G30" i="12"/>
  <c r="H30" i="12"/>
  <c r="Y28" i="12"/>
  <c r="Z28" i="12"/>
  <c r="P27" i="12"/>
  <c r="Q27" i="12"/>
  <c r="G22" i="12"/>
  <c r="H22" i="12"/>
  <c r="Y20" i="12"/>
  <c r="Z20" i="12"/>
  <c r="P19" i="12"/>
  <c r="Q19" i="12"/>
  <c r="J13" i="12"/>
  <c r="J15" i="12"/>
  <c r="J17" i="12"/>
  <c r="J19" i="12"/>
  <c r="J21" i="12"/>
  <c r="J23" i="12"/>
  <c r="J25" i="12"/>
  <c r="J27" i="12"/>
  <c r="J29" i="12"/>
  <c r="J14" i="12"/>
  <c r="J16" i="12"/>
  <c r="J18" i="12"/>
  <c r="J20" i="12"/>
  <c r="J22" i="12"/>
  <c r="J24" i="12"/>
  <c r="J26" i="12"/>
  <c r="J28" i="12"/>
  <c r="J30" i="12"/>
  <c r="Y14" i="12"/>
  <c r="Z14" i="12"/>
  <c r="Y11" i="12"/>
  <c r="AA13" i="12"/>
  <c r="AA32" i="12"/>
  <c r="Z11" i="12"/>
  <c r="Y41" i="12"/>
  <c r="Z41" i="12"/>
  <c r="P40" i="12"/>
  <c r="Q40" i="12"/>
  <c r="G35" i="12"/>
  <c r="H35" i="12"/>
  <c r="Y33" i="12"/>
  <c r="Z33" i="12"/>
  <c r="Y30" i="12"/>
  <c r="Z30" i="12"/>
  <c r="P29" i="12"/>
  <c r="Q29" i="12"/>
  <c r="G24" i="12"/>
  <c r="H24" i="12"/>
  <c r="Y22" i="12"/>
  <c r="Z22" i="12"/>
  <c r="P21" i="12"/>
  <c r="Q21" i="12"/>
  <c r="I20" i="12"/>
  <c r="AA18" i="12"/>
  <c r="R17" i="12"/>
  <c r="G16" i="12"/>
  <c r="H16" i="12"/>
  <c r="I14" i="12"/>
  <c r="R13" i="12"/>
  <c r="R35" i="18"/>
  <c r="X42" i="18"/>
  <c r="Q42" i="18"/>
  <c r="W21" i="18"/>
  <c r="O21" i="18"/>
  <c r="W41" i="18"/>
  <c r="Y41" i="18" s="1"/>
  <c r="V21" i="18"/>
  <c r="J40" i="18"/>
  <c r="X38" i="18"/>
  <c r="Q37" i="18"/>
  <c r="X33" i="18"/>
  <c r="Q32" i="18"/>
  <c r="Y31" i="18"/>
  <c r="R30" i="18"/>
  <c r="X29" i="18"/>
  <c r="K29" i="18"/>
  <c r="Q28" i="18"/>
  <c r="Y27" i="18"/>
  <c r="J27" i="18"/>
  <c r="R26" i="18"/>
  <c r="X25" i="18"/>
  <c r="K25" i="18"/>
  <c r="Q24" i="18"/>
  <c r="Y23" i="18"/>
  <c r="J23" i="18"/>
  <c r="V35" i="18"/>
  <c r="X35" i="18" s="1"/>
  <c r="Q40" i="18"/>
  <c r="J39" i="18"/>
  <c r="X37" i="18"/>
  <c r="Q36" i="18"/>
  <c r="X32" i="18"/>
  <c r="Q31" i="18"/>
  <c r="J30" i="18"/>
  <c r="X28" i="18"/>
  <c r="Q27" i="18"/>
  <c r="J26" i="18"/>
  <c r="X24" i="18"/>
  <c r="Q23" i="18"/>
  <c r="P21" i="18"/>
  <c r="X22" i="18"/>
  <c r="Q22" i="18"/>
  <c r="J22" i="18"/>
  <c r="AE11" i="19"/>
  <c r="I11" i="19"/>
  <c r="T30" i="19"/>
  <c r="AE28" i="19"/>
  <c r="I28" i="19"/>
  <c r="T26" i="19"/>
  <c r="AE24" i="19"/>
  <c r="I24" i="19"/>
  <c r="T22" i="19"/>
  <c r="AE20" i="19"/>
  <c r="I20" i="19"/>
  <c r="T18" i="19"/>
  <c r="AE16" i="19"/>
  <c r="I16" i="19"/>
  <c r="T14" i="19"/>
  <c r="AE12" i="19"/>
  <c r="I12" i="19"/>
  <c r="AE30" i="19"/>
  <c r="I30" i="19"/>
  <c r="T28" i="19"/>
  <c r="AE26" i="19"/>
  <c r="I26" i="19"/>
  <c r="T24" i="19"/>
  <c r="AE22" i="19"/>
  <c r="I22" i="19"/>
  <c r="T20" i="19"/>
  <c r="AE18" i="19"/>
  <c r="I18" i="19"/>
  <c r="T16" i="19"/>
  <c r="AO9" i="21"/>
  <c r="AO10" i="21" s="1"/>
  <c r="AO11" i="21" s="1"/>
  <c r="AO12" i="21" s="1"/>
  <c r="AO13" i="21" s="1"/>
  <c r="AO14" i="21" s="1"/>
  <c r="AO15" i="21" s="1"/>
  <c r="AO16" i="21" s="1"/>
  <c r="AO17" i="21" s="1"/>
  <c r="AO18" i="21" s="1"/>
  <c r="AO19" i="21" s="1"/>
  <c r="AO20" i="21" s="1"/>
  <c r="AO21" i="21" s="1"/>
  <c r="AO22" i="21" s="1"/>
  <c r="AO23" i="21" s="1"/>
  <c r="AO24" i="21" s="1"/>
  <c r="AO25" i="21" s="1"/>
  <c r="AO26" i="21" s="1"/>
  <c r="AO27" i="21" s="1"/>
  <c r="AH9" i="21"/>
  <c r="AH10" i="21" s="1"/>
  <c r="AH11" i="21" s="1"/>
  <c r="AH12" i="21" s="1"/>
  <c r="AH13" i="21" s="1"/>
  <c r="AH14" i="21" s="1"/>
  <c r="AH15" i="21" s="1"/>
  <c r="AH16" i="21" s="1"/>
  <c r="AH17" i="21" s="1"/>
  <c r="AH18" i="21" s="1"/>
  <c r="AH19" i="21" s="1"/>
  <c r="AH20" i="21" s="1"/>
  <c r="AH21" i="21" s="1"/>
  <c r="AH22" i="21" s="1"/>
  <c r="AH23" i="21" s="1"/>
  <c r="AH24" i="21" s="1"/>
  <c r="AH25" i="21" s="1"/>
  <c r="AH26" i="21" s="1"/>
  <c r="AH27" i="21" s="1"/>
  <c r="AO10" i="20"/>
  <c r="AO11" i="20" s="1"/>
  <c r="AO12" i="20" s="1"/>
  <c r="AO13" i="20" s="1"/>
  <c r="AO14" i="20" s="1"/>
  <c r="AO15" i="20" s="1"/>
  <c r="AO16" i="20" s="1"/>
  <c r="AO17" i="20" s="1"/>
  <c r="AO18" i="20" s="1"/>
  <c r="AO19" i="20" s="1"/>
  <c r="AO20" i="20" s="1"/>
  <c r="AO21" i="20" s="1"/>
  <c r="AO22" i="20" s="1"/>
  <c r="AO23" i="20" s="1"/>
  <c r="AO24" i="20" s="1"/>
  <c r="AO25" i="20" s="1"/>
  <c r="AO26" i="20" s="1"/>
  <c r="AO27" i="20" s="1"/>
  <c r="AO9" i="20"/>
  <c r="AH9" i="20"/>
  <c r="AH10" i="20" s="1"/>
  <c r="AH11" i="20" s="1"/>
  <c r="AH12" i="20" s="1"/>
  <c r="AH13" i="20" s="1"/>
  <c r="AH14" i="20" s="1"/>
  <c r="AH15" i="20" s="1"/>
  <c r="AH16" i="20" s="1"/>
  <c r="AH17" i="20" s="1"/>
  <c r="AH18" i="20" s="1"/>
  <c r="AH19" i="20" s="1"/>
  <c r="AH20" i="20" s="1"/>
  <c r="AH21" i="20" s="1"/>
  <c r="AH22" i="20" s="1"/>
  <c r="AH23" i="20" s="1"/>
  <c r="AH24" i="20" s="1"/>
  <c r="AH25" i="20" s="1"/>
  <c r="AH26" i="20" s="1"/>
  <c r="AH27" i="20" s="1"/>
  <c r="P41" i="18" l="1"/>
  <c r="R41" i="18" s="1"/>
  <c r="G113" i="12"/>
  <c r="I114" i="12"/>
  <c r="I116" i="12"/>
  <c r="I118" i="12"/>
  <c r="I120" i="12"/>
  <c r="H113" i="12"/>
  <c r="I113" i="12"/>
  <c r="I115" i="12"/>
  <c r="I117" i="12"/>
  <c r="I119" i="12"/>
  <c r="I121" i="12"/>
  <c r="H31" i="18"/>
  <c r="G166" i="12"/>
  <c r="I167" i="12"/>
  <c r="I169" i="12"/>
  <c r="H166" i="12"/>
  <c r="I168" i="12"/>
  <c r="I170" i="12"/>
  <c r="J144" i="12"/>
  <c r="J146" i="12"/>
  <c r="J148" i="12"/>
  <c r="J150" i="12"/>
  <c r="J152" i="12"/>
  <c r="J154" i="12"/>
  <c r="J156" i="12"/>
  <c r="J145" i="12"/>
  <c r="I186" i="12"/>
  <c r="G186" i="12"/>
  <c r="H186" i="12"/>
  <c r="I188" i="12"/>
  <c r="I189" i="12"/>
  <c r="I190" i="12"/>
  <c r="E172" i="12"/>
  <c r="F161" i="12"/>
  <c r="X43" i="18"/>
  <c r="G132" i="12"/>
  <c r="I133" i="12"/>
  <c r="I135" i="12"/>
  <c r="I137" i="12"/>
  <c r="I139" i="12"/>
  <c r="H132" i="12"/>
  <c r="I134" i="12"/>
  <c r="I136" i="12"/>
  <c r="I138" i="12"/>
  <c r="I140" i="12"/>
  <c r="H36" i="18"/>
  <c r="J48" i="12"/>
  <c r="J50" i="12"/>
  <c r="J52" i="12"/>
  <c r="J54" i="12"/>
  <c r="J56" i="12"/>
  <c r="J58" i="12"/>
  <c r="J60" i="12"/>
  <c r="J62" i="12"/>
  <c r="J64" i="12"/>
  <c r="J66" i="12"/>
  <c r="J68" i="12"/>
  <c r="J47" i="12"/>
  <c r="J49" i="12"/>
  <c r="J53" i="12"/>
  <c r="J57" i="12"/>
  <c r="J61" i="12"/>
  <c r="J65" i="12"/>
  <c r="I12" i="18"/>
  <c r="H213" i="12"/>
  <c r="I215" i="12"/>
  <c r="I217" i="12"/>
  <c r="I219" i="12"/>
  <c r="I221" i="12"/>
  <c r="I218" i="12"/>
  <c r="I216" i="12"/>
  <c r="G213" i="12"/>
  <c r="Q43" i="18"/>
  <c r="J51" i="12"/>
  <c r="G77" i="12"/>
  <c r="I78" i="12"/>
  <c r="I80" i="12"/>
  <c r="I82" i="12"/>
  <c r="I84" i="12"/>
  <c r="I86" i="12"/>
  <c r="I88" i="12"/>
  <c r="I90" i="12"/>
  <c r="I92" i="12"/>
  <c r="I94" i="12"/>
  <c r="I96" i="12"/>
  <c r="I98" i="12"/>
  <c r="I100" i="12"/>
  <c r="I102" i="12"/>
  <c r="I104" i="12"/>
  <c r="I112" i="12"/>
  <c r="H77" i="12"/>
  <c r="I79" i="12"/>
  <c r="I81" i="12"/>
  <c r="I83" i="12"/>
  <c r="I85" i="12"/>
  <c r="I87" i="12"/>
  <c r="I89" i="12"/>
  <c r="I91" i="12"/>
  <c r="I93" i="12"/>
  <c r="I95" i="12"/>
  <c r="I97" i="12"/>
  <c r="I99" i="12"/>
  <c r="I101" i="12"/>
  <c r="I103" i="12"/>
  <c r="I126" i="12"/>
  <c r="J151" i="12"/>
  <c r="K31" i="18"/>
  <c r="J173" i="12"/>
  <c r="J175" i="12"/>
  <c r="J181" i="12"/>
  <c r="J191" i="12"/>
  <c r="J193" i="12"/>
  <c r="J195" i="12"/>
  <c r="J197" i="12"/>
  <c r="J199" i="12"/>
  <c r="J201" i="12"/>
  <c r="J178" i="12"/>
  <c r="J182" i="12"/>
  <c r="J192" i="12"/>
  <c r="J194" i="12"/>
  <c r="J196" i="12"/>
  <c r="J198" i="12"/>
  <c r="J200" i="12"/>
  <c r="J185" i="12"/>
  <c r="H203" i="12"/>
  <c r="G203" i="12"/>
  <c r="I204" i="12"/>
  <c r="I206" i="12"/>
  <c r="I208" i="12"/>
  <c r="I210" i="12"/>
  <c r="I205" i="12"/>
  <c r="I211" i="12"/>
  <c r="H50" i="18"/>
  <c r="J50" i="18" s="1"/>
  <c r="I209" i="12"/>
  <c r="J45" i="18"/>
  <c r="J184" i="12"/>
  <c r="H231" i="12"/>
  <c r="G231" i="12"/>
  <c r="H60" i="18"/>
  <c r="J63" i="12"/>
  <c r="J43" i="18"/>
  <c r="R21" i="18"/>
  <c r="X21" i="18"/>
  <c r="I34" i="12"/>
  <c r="I36" i="12"/>
  <c r="I38" i="12"/>
  <c r="I40" i="12"/>
  <c r="I42" i="12"/>
  <c r="H32" i="12"/>
  <c r="G32" i="12"/>
  <c r="I44" i="12"/>
  <c r="I43" i="12"/>
  <c r="I35" i="12"/>
  <c r="I41" i="12"/>
  <c r="I33" i="12"/>
  <c r="I45" i="12"/>
  <c r="H11" i="18"/>
  <c r="I15" i="12"/>
  <c r="I17" i="12"/>
  <c r="I19" i="12"/>
  <c r="I21" i="12"/>
  <c r="I23" i="12"/>
  <c r="I25" i="12"/>
  <c r="I27" i="12"/>
  <c r="I29" i="12"/>
  <c r="H13" i="12"/>
  <c r="E11" i="12"/>
  <c r="G13" i="12"/>
  <c r="I16" i="12"/>
  <c r="I24" i="12"/>
  <c r="I30" i="12"/>
  <c r="I22" i="12"/>
  <c r="H10" i="18"/>
  <c r="I37" i="12"/>
  <c r="I18" i="12"/>
  <c r="H47" i="12"/>
  <c r="I49" i="12"/>
  <c r="I51" i="12"/>
  <c r="I53" i="12"/>
  <c r="I55" i="12"/>
  <c r="I57" i="12"/>
  <c r="I59" i="12"/>
  <c r="I61" i="12"/>
  <c r="I63" i="12"/>
  <c r="I65" i="12"/>
  <c r="I67" i="12"/>
  <c r="I48" i="12"/>
  <c r="I52" i="12"/>
  <c r="I56" i="12"/>
  <c r="I60" i="12"/>
  <c r="I64" i="12"/>
  <c r="I68" i="12"/>
  <c r="G47" i="12"/>
  <c r="H12" i="18"/>
  <c r="J12" i="18" s="1"/>
  <c r="J67" i="12"/>
  <c r="I106" i="12"/>
  <c r="I108" i="12"/>
  <c r="I110" i="12"/>
  <c r="H106" i="12"/>
  <c r="G106" i="12"/>
  <c r="I109" i="12"/>
  <c r="J78" i="12"/>
  <c r="J80" i="12"/>
  <c r="J82" i="12"/>
  <c r="J84" i="12"/>
  <c r="J86" i="12"/>
  <c r="J88" i="12"/>
  <c r="J90" i="12"/>
  <c r="J92" i="12"/>
  <c r="J94" i="12"/>
  <c r="J96" i="12"/>
  <c r="J98" i="12"/>
  <c r="J100" i="12"/>
  <c r="J79" i="12"/>
  <c r="J81" i="12"/>
  <c r="J83" i="12"/>
  <c r="J85" i="12"/>
  <c r="J87" i="12"/>
  <c r="J89" i="12"/>
  <c r="J91" i="12"/>
  <c r="J93" i="12"/>
  <c r="J95" i="12"/>
  <c r="J97" i="12"/>
  <c r="J99" i="12"/>
  <c r="J101" i="12"/>
  <c r="J103" i="12"/>
  <c r="J105" i="12"/>
  <c r="J126" i="12"/>
  <c r="J104" i="12"/>
  <c r="J102" i="12"/>
  <c r="E161" i="12"/>
  <c r="I166" i="12" s="1"/>
  <c r="G162" i="12"/>
  <c r="I163" i="12"/>
  <c r="I165" i="12"/>
  <c r="H162" i="12"/>
  <c r="I162" i="12"/>
  <c r="I164" i="12"/>
  <c r="J106" i="12"/>
  <c r="I111" i="12"/>
  <c r="J167" i="12"/>
  <c r="J169" i="12"/>
  <c r="J166" i="12"/>
  <c r="J168" i="12"/>
  <c r="J155" i="12"/>
  <c r="J122" i="12"/>
  <c r="J124" i="12"/>
  <c r="H122" i="12"/>
  <c r="I32" i="18"/>
  <c r="J133" i="12"/>
  <c r="J135" i="12"/>
  <c r="J137" i="12"/>
  <c r="J139" i="12"/>
  <c r="J138" i="12"/>
  <c r="I36" i="18"/>
  <c r="J177" i="12"/>
  <c r="J180" i="12"/>
  <c r="J179" i="12"/>
  <c r="Q233" i="12"/>
  <c r="R227" i="12"/>
  <c r="P233" i="12"/>
  <c r="Q21" i="18"/>
  <c r="Q41" i="18"/>
  <c r="Y21" i="18"/>
  <c r="X41" i="18"/>
  <c r="Y35" i="18"/>
  <c r="G4" i="6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4" i="23"/>
  <c r="G5" i="23" s="1"/>
  <c r="G6" i="23" s="1"/>
  <c r="G7" i="23" s="1"/>
  <c r="G8" i="23" s="1"/>
  <c r="G9" i="23" s="1"/>
  <c r="G10" i="23" s="1"/>
  <c r="G11" i="23" s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J11" i="18" l="1"/>
  <c r="K11" i="18"/>
  <c r="J36" i="18"/>
  <c r="H35" i="18"/>
  <c r="G11" i="12"/>
  <c r="H11" i="12"/>
  <c r="I70" i="12"/>
  <c r="I11" i="12"/>
  <c r="H9" i="18"/>
  <c r="I71" i="12"/>
  <c r="K50" i="18"/>
  <c r="I32" i="12"/>
  <c r="K12" i="18"/>
  <c r="J161" i="12"/>
  <c r="J171" i="12"/>
  <c r="F158" i="12"/>
  <c r="I47" i="18"/>
  <c r="J162" i="12"/>
  <c r="J31" i="18"/>
  <c r="H21" i="18"/>
  <c r="K32" i="18"/>
  <c r="J32" i="18"/>
  <c r="I21" i="18"/>
  <c r="K21" i="18" s="1"/>
  <c r="I35" i="18"/>
  <c r="K35" i="18" s="1"/>
  <c r="K36" i="18"/>
  <c r="I171" i="12"/>
  <c r="G161" i="12"/>
  <c r="H161" i="12"/>
  <c r="H47" i="18"/>
  <c r="E158" i="12"/>
  <c r="I47" i="12"/>
  <c r="J10" i="18"/>
  <c r="K10" i="18"/>
  <c r="I13" i="12"/>
  <c r="K60" i="18"/>
  <c r="J60" i="18"/>
  <c r="G172" i="12"/>
  <c r="I173" i="12"/>
  <c r="I175" i="12"/>
  <c r="I177" i="12"/>
  <c r="H172" i="12"/>
  <c r="I179" i="12"/>
  <c r="I181" i="12"/>
  <c r="I176" i="12"/>
  <c r="I178" i="12"/>
  <c r="I180" i="12"/>
  <c r="I182" i="12"/>
  <c r="I184" i="12"/>
  <c r="I172" i="12"/>
  <c r="I183" i="12"/>
  <c r="I191" i="12"/>
  <c r="I193" i="12"/>
  <c r="I195" i="12"/>
  <c r="I197" i="12"/>
  <c r="I199" i="12"/>
  <c r="I201" i="12"/>
  <c r="I196" i="12"/>
  <c r="I174" i="12"/>
  <c r="I194" i="12"/>
  <c r="I198" i="12"/>
  <c r="I192" i="12"/>
  <c r="I200" i="12"/>
  <c r="I185" i="12"/>
  <c r="C223" i="23"/>
  <c r="C221" i="23"/>
  <c r="C228" i="23" s="1"/>
  <c r="C219" i="23"/>
  <c r="C217" i="23"/>
  <c r="C216" i="23"/>
  <c r="C215" i="23"/>
  <c r="C214" i="23"/>
  <c r="C213" i="23"/>
  <c r="C212" i="23"/>
  <c r="C211" i="23"/>
  <c r="C210" i="23"/>
  <c r="C207" i="23"/>
  <c r="C206" i="23"/>
  <c r="C205" i="23"/>
  <c r="C204" i="23"/>
  <c r="C203" i="23"/>
  <c r="C202" i="23"/>
  <c r="C201" i="23"/>
  <c r="C200" i="23"/>
  <c r="C197" i="23"/>
  <c r="C196" i="23"/>
  <c r="C195" i="23"/>
  <c r="C194" i="23"/>
  <c r="C191" i="23"/>
  <c r="C190" i="23"/>
  <c r="C189" i="23"/>
  <c r="C188" i="23"/>
  <c r="C187" i="23"/>
  <c r="C186" i="23"/>
  <c r="C185" i="23"/>
  <c r="C184" i="23"/>
  <c r="C182" i="23"/>
  <c r="C181" i="23"/>
  <c r="C180" i="23"/>
  <c r="C179" i="23"/>
  <c r="C178" i="23"/>
  <c r="C177" i="23"/>
  <c r="C175" i="23"/>
  <c r="C174" i="23"/>
  <c r="C173" i="23"/>
  <c r="C172" i="23"/>
  <c r="C171" i="23"/>
  <c r="C170" i="23"/>
  <c r="C169" i="23"/>
  <c r="C168" i="23"/>
  <c r="C167" i="23"/>
  <c r="C166" i="23"/>
  <c r="C165" i="23"/>
  <c r="C164" i="23"/>
  <c r="C163" i="23"/>
  <c r="C162" i="23"/>
  <c r="C161" i="23"/>
  <c r="C160" i="23"/>
  <c r="C159" i="23"/>
  <c r="C158" i="23"/>
  <c r="C157" i="23"/>
  <c r="C156" i="23"/>
  <c r="C155" i="23"/>
  <c r="C154" i="23"/>
  <c r="C153" i="23"/>
  <c r="C152" i="23"/>
  <c r="C151" i="23"/>
  <c r="C150" i="23"/>
  <c r="C149" i="23"/>
  <c r="C148" i="23"/>
  <c r="C145" i="23"/>
  <c r="C144" i="23"/>
  <c r="C143" i="23"/>
  <c r="C142" i="23"/>
  <c r="C141" i="23"/>
  <c r="C140" i="23"/>
  <c r="C139" i="23"/>
  <c r="C138" i="23"/>
  <c r="C137" i="23"/>
  <c r="C136" i="23"/>
  <c r="C135" i="23"/>
  <c r="C134" i="23"/>
  <c r="C133" i="23"/>
  <c r="C132" i="23"/>
  <c r="C131" i="23"/>
  <c r="C130" i="23"/>
  <c r="C129" i="23"/>
  <c r="C128" i="23"/>
  <c r="C127" i="23"/>
  <c r="C126" i="23"/>
  <c r="C125" i="23"/>
  <c r="C124" i="23"/>
  <c r="C123" i="23"/>
  <c r="C122" i="23"/>
  <c r="C121" i="23"/>
  <c r="C120" i="23"/>
  <c r="C119" i="23"/>
  <c r="C118" i="23"/>
  <c r="C116" i="23"/>
  <c r="C115" i="23"/>
  <c r="C114" i="23"/>
  <c r="C113" i="23"/>
  <c r="C112" i="23"/>
  <c r="C111" i="23"/>
  <c r="C110" i="23"/>
  <c r="C109" i="23"/>
  <c r="C107" i="23"/>
  <c r="C106" i="23"/>
  <c r="C103" i="23"/>
  <c r="C102" i="23"/>
  <c r="C101" i="23"/>
  <c r="C100" i="23"/>
  <c r="C99" i="23"/>
  <c r="C98" i="23"/>
  <c r="C97" i="23"/>
  <c r="C96" i="23"/>
  <c r="C95" i="23"/>
  <c r="C94" i="23"/>
  <c r="C93" i="23"/>
  <c r="C92" i="23"/>
  <c r="C91" i="23"/>
  <c r="C90" i="23"/>
  <c r="C87" i="23"/>
  <c r="C86" i="23"/>
  <c r="C85" i="23"/>
  <c r="C84" i="23"/>
  <c r="C83" i="23"/>
  <c r="C82" i="23"/>
  <c r="C81" i="23"/>
  <c r="C80" i="23"/>
  <c r="C77" i="23"/>
  <c r="C75" i="23"/>
  <c r="C74" i="23"/>
  <c r="C73" i="23"/>
  <c r="C72" i="23"/>
  <c r="C71" i="23"/>
  <c r="C70" i="23"/>
  <c r="C69" i="23"/>
  <c r="C68" i="23"/>
  <c r="C67" i="23"/>
  <c r="C66" i="23"/>
  <c r="C65" i="23"/>
  <c r="C64" i="23"/>
  <c r="C63" i="23"/>
  <c r="C62" i="23"/>
  <c r="C61" i="23"/>
  <c r="C60" i="23"/>
  <c r="C59" i="23"/>
  <c r="C58" i="23"/>
  <c r="C55" i="23"/>
  <c r="D55" i="23" s="1"/>
  <c r="C54" i="23"/>
  <c r="D54" i="23" s="1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C4" i="23"/>
  <c r="C3" i="23"/>
  <c r="J21" i="18" l="1"/>
  <c r="J159" i="12"/>
  <c r="J158" i="12"/>
  <c r="J160" i="12"/>
  <c r="F229" i="12"/>
  <c r="J172" i="12"/>
  <c r="J35" i="18"/>
  <c r="G158" i="12"/>
  <c r="I159" i="12"/>
  <c r="H158" i="12"/>
  <c r="I158" i="12"/>
  <c r="I160" i="12"/>
  <c r="E229" i="12"/>
  <c r="J47" i="18"/>
  <c r="H41" i="18"/>
  <c r="J41" i="18" s="1"/>
  <c r="I161" i="12"/>
  <c r="K47" i="18"/>
  <c r="I41" i="18"/>
  <c r="J9" i="18"/>
  <c r="K9" i="18"/>
  <c r="C79" i="23"/>
  <c r="C89" i="23"/>
  <c r="C57" i="23"/>
  <c r="C209" i="23"/>
  <c r="C117" i="23"/>
  <c r="C176" i="23"/>
  <c r="D20" i="23"/>
  <c r="C199" i="23"/>
  <c r="D33" i="23"/>
  <c r="C108" i="23"/>
  <c r="C105" i="23" s="1"/>
  <c r="C193" i="23"/>
  <c r="D3" i="23"/>
  <c r="C2" i="23"/>
  <c r="C183" i="23"/>
  <c r="K41" i="18" l="1"/>
  <c r="I9" i="12"/>
  <c r="I73" i="12"/>
  <c r="I75" i="12"/>
  <c r="I130" i="12"/>
  <c r="I128" i="12"/>
  <c r="H229" i="12"/>
  <c r="E233" i="12"/>
  <c r="H58" i="18"/>
  <c r="G229" i="12"/>
  <c r="I223" i="12"/>
  <c r="I225" i="12"/>
  <c r="I142" i="12"/>
  <c r="I132" i="12"/>
  <c r="I77" i="12"/>
  <c r="I203" i="12"/>
  <c r="I213" i="12"/>
  <c r="J9" i="12"/>
  <c r="J75" i="12"/>
  <c r="J73" i="12"/>
  <c r="J130" i="12"/>
  <c r="J225" i="12"/>
  <c r="J229" i="12"/>
  <c r="F233" i="12"/>
  <c r="J227" i="12" s="1"/>
  <c r="I58" i="18"/>
  <c r="J223" i="12"/>
  <c r="J213" i="12"/>
  <c r="J128" i="12"/>
  <c r="J203" i="12"/>
  <c r="J142" i="12"/>
  <c r="J77" i="12"/>
  <c r="J132" i="12"/>
  <c r="C147" i="23"/>
  <c r="D2" i="23"/>
  <c r="C1" i="23"/>
  <c r="H233" i="12" l="1"/>
  <c r="I227" i="12"/>
  <c r="G233" i="12"/>
  <c r="I229" i="12"/>
  <c r="K58" i="18"/>
  <c r="I62" i="18"/>
  <c r="J58" i="18"/>
  <c r="H62" i="18"/>
  <c r="J62" i="18" s="1"/>
  <c r="C226" i="23"/>
  <c r="C230" i="23" s="1"/>
  <c r="K62" i="18" l="1"/>
  <c r="AB228" i="21"/>
  <c r="AB226" i="21"/>
  <c r="AB224" i="21"/>
  <c r="AB222" i="21"/>
  <c r="AB220" i="21"/>
  <c r="AB218" i="21"/>
  <c r="AB216" i="21"/>
  <c r="AB215" i="21"/>
  <c r="AB214" i="21"/>
  <c r="AB213" i="21"/>
  <c r="AB212" i="21"/>
  <c r="AB211" i="21"/>
  <c r="AB210" i="21"/>
  <c r="AB209" i="21"/>
  <c r="AB208" i="21"/>
  <c r="AB206" i="21"/>
  <c r="AB205" i="21"/>
  <c r="AB204" i="21"/>
  <c r="AB203" i="21"/>
  <c r="AB202" i="21"/>
  <c r="AB201" i="21"/>
  <c r="AB200" i="21"/>
  <c r="AB199" i="21"/>
  <c r="AB198" i="21"/>
  <c r="AB196" i="21"/>
  <c r="AB195" i="21"/>
  <c r="AB194" i="21"/>
  <c r="AB193" i="21"/>
  <c r="AB192" i="21"/>
  <c r="AB191" i="21"/>
  <c r="AB190" i="21"/>
  <c r="AB189" i="21"/>
  <c r="AB188" i="21"/>
  <c r="AB187" i="21"/>
  <c r="AB186" i="21"/>
  <c r="AB185" i="21"/>
  <c r="AB184" i="21"/>
  <c r="AB183" i="21"/>
  <c r="AB182" i="21"/>
  <c r="AB181" i="21"/>
  <c r="AB180" i="21"/>
  <c r="AB179" i="21"/>
  <c r="AB178" i="21"/>
  <c r="AB177" i="21"/>
  <c r="AB176" i="21"/>
  <c r="AB175" i="21"/>
  <c r="AB174" i="21"/>
  <c r="AB173" i="21"/>
  <c r="AB172" i="21"/>
  <c r="AB171" i="21"/>
  <c r="AB170" i="21"/>
  <c r="AB169" i="21"/>
  <c r="AB168" i="21"/>
  <c r="AB167" i="21"/>
  <c r="AB166" i="21"/>
  <c r="AB165" i="21"/>
  <c r="AB164" i="21"/>
  <c r="AB163" i="21"/>
  <c r="AB162" i="21"/>
  <c r="AB161" i="21"/>
  <c r="AB160" i="21"/>
  <c r="AB159" i="21"/>
  <c r="AB158" i="21"/>
  <c r="AB157" i="21"/>
  <c r="AB156" i="21"/>
  <c r="AB155" i="21"/>
  <c r="AB154" i="21"/>
  <c r="AB153" i="21"/>
  <c r="AB151" i="21"/>
  <c r="AB150" i="21"/>
  <c r="AB149" i="21"/>
  <c r="AB148" i="21"/>
  <c r="AB147" i="21"/>
  <c r="AB146" i="21"/>
  <c r="AB145" i="21"/>
  <c r="AB144" i="21"/>
  <c r="AB143" i="21"/>
  <c r="AB142" i="21"/>
  <c r="AB141" i="21"/>
  <c r="AB140" i="21"/>
  <c r="AB139" i="21"/>
  <c r="AB138" i="21"/>
  <c r="AB137" i="21"/>
  <c r="AB135" i="21"/>
  <c r="AB134" i="21"/>
  <c r="AB133" i="21"/>
  <c r="AB132" i="21"/>
  <c r="AB131" i="21"/>
  <c r="AB130" i="21"/>
  <c r="AB129" i="21"/>
  <c r="AB128" i="21"/>
  <c r="AB127" i="21"/>
  <c r="AB125" i="21"/>
  <c r="AB123" i="21"/>
  <c r="AB121" i="21"/>
  <c r="AB120" i="21"/>
  <c r="AB119" i="21"/>
  <c r="AB118" i="21"/>
  <c r="AB117" i="21"/>
  <c r="AB116" i="21"/>
  <c r="AB115" i="21"/>
  <c r="AB114" i="21"/>
  <c r="AB113" i="21"/>
  <c r="AB112" i="21"/>
  <c r="AB111" i="21"/>
  <c r="AB110" i="21"/>
  <c r="AB109" i="21"/>
  <c r="AB108" i="21"/>
  <c r="AB107" i="21"/>
  <c r="AB106" i="21"/>
  <c r="AB105" i="21"/>
  <c r="AB104" i="21"/>
  <c r="AB103" i="21"/>
  <c r="AB102" i="21"/>
  <c r="AB101" i="21"/>
  <c r="AB100" i="21"/>
  <c r="AB99" i="21"/>
  <c r="AB98" i="21"/>
  <c r="AB97" i="21"/>
  <c r="AB96" i="21"/>
  <c r="AB95" i="21"/>
  <c r="AB94" i="21"/>
  <c r="AB93" i="21"/>
  <c r="AB92" i="21"/>
  <c r="AB91" i="21"/>
  <c r="AB90" i="21"/>
  <c r="AB89" i="21"/>
  <c r="AB88" i="21"/>
  <c r="AB87" i="21"/>
  <c r="AB86" i="21"/>
  <c r="AB85" i="21"/>
  <c r="AB84" i="21"/>
  <c r="AB83" i="21"/>
  <c r="AB82" i="21"/>
  <c r="AB81" i="21"/>
  <c r="AB80" i="21"/>
  <c r="AB79" i="21"/>
  <c r="AB78" i="21"/>
  <c r="AB77" i="21"/>
  <c r="AB76" i="21"/>
  <c r="AB75" i="21"/>
  <c r="AB74" i="21"/>
  <c r="AB73" i="21"/>
  <c r="AB72" i="21"/>
  <c r="AB70" i="21"/>
  <c r="AB68" i="21"/>
  <c r="AB66" i="21"/>
  <c r="AB65" i="21"/>
  <c r="AB63" i="21"/>
  <c r="AL63" i="21" s="1"/>
  <c r="AB62" i="21"/>
  <c r="AL62" i="21" s="1"/>
  <c r="AB61" i="21"/>
  <c r="AL61" i="21" s="1"/>
  <c r="AB60" i="21"/>
  <c r="AL60" i="21" s="1"/>
  <c r="AB59" i="21"/>
  <c r="AL59" i="21" s="1"/>
  <c r="AB58" i="21"/>
  <c r="AL58" i="21" s="1"/>
  <c r="AB57" i="21"/>
  <c r="AL57" i="21" s="1"/>
  <c r="AB56" i="21"/>
  <c r="AL56" i="21" s="1"/>
  <c r="AB55" i="21"/>
  <c r="AL55" i="21" s="1"/>
  <c r="AB54" i="21"/>
  <c r="AL54" i="21" s="1"/>
  <c r="AB53" i="21"/>
  <c r="AL53" i="21" s="1"/>
  <c r="AB52" i="21"/>
  <c r="AL52" i="21" s="1"/>
  <c r="AB51" i="21"/>
  <c r="AL51" i="21" s="1"/>
  <c r="AB50" i="21"/>
  <c r="AL50" i="21" s="1"/>
  <c r="AB49" i="21"/>
  <c r="AL49" i="21" s="1"/>
  <c r="AB48" i="21"/>
  <c r="AL48" i="21" s="1"/>
  <c r="AB47" i="21"/>
  <c r="AL47" i="21" s="1"/>
  <c r="AB46" i="21"/>
  <c r="AL46" i="21" s="1"/>
  <c r="AB45" i="21"/>
  <c r="AL45" i="21" s="1"/>
  <c r="AB44" i="21"/>
  <c r="AL44" i="21" s="1"/>
  <c r="AB43" i="21"/>
  <c r="AL43" i="21" s="1"/>
  <c r="AB42" i="21"/>
  <c r="AB40" i="21"/>
  <c r="AL40" i="21" s="1"/>
  <c r="AB39" i="21"/>
  <c r="AL39" i="21" s="1"/>
  <c r="AB38" i="21"/>
  <c r="AL38" i="21" s="1"/>
  <c r="AB37" i="21"/>
  <c r="AL37" i="21" s="1"/>
  <c r="AB36" i="21"/>
  <c r="AL36" i="21" s="1"/>
  <c r="AB35" i="21"/>
  <c r="AL35" i="21" s="1"/>
  <c r="AB34" i="21"/>
  <c r="AL34" i="21" s="1"/>
  <c r="AB33" i="21"/>
  <c r="AL33" i="21" s="1"/>
  <c r="AB32" i="21"/>
  <c r="AL32" i="21" s="1"/>
  <c r="AB31" i="21"/>
  <c r="AL31" i="21" s="1"/>
  <c r="AB30" i="21"/>
  <c r="AL30" i="21" s="1"/>
  <c r="AB29" i="21"/>
  <c r="AL29" i="21" s="1"/>
  <c r="AB28" i="21"/>
  <c r="AL28" i="21" s="1"/>
  <c r="AB27" i="21"/>
  <c r="AB25" i="21"/>
  <c r="AL25" i="21" s="1"/>
  <c r="AB24" i="21"/>
  <c r="AL24" i="21" s="1"/>
  <c r="AB23" i="21"/>
  <c r="AL23" i="21" s="1"/>
  <c r="AB22" i="21"/>
  <c r="AL22" i="21" s="1"/>
  <c r="AB21" i="21"/>
  <c r="AL21" i="21" s="1"/>
  <c r="AB20" i="21"/>
  <c r="AL20" i="21" s="1"/>
  <c r="AB19" i="21"/>
  <c r="AL19" i="21" s="1"/>
  <c r="AB18" i="21"/>
  <c r="AL18" i="21" s="1"/>
  <c r="AB17" i="21"/>
  <c r="AL17" i="21" s="1"/>
  <c r="AB16" i="21"/>
  <c r="AL16" i="21" s="1"/>
  <c r="AB15" i="21"/>
  <c r="AL15" i="21" s="1"/>
  <c r="AB14" i="21"/>
  <c r="AL14" i="21" s="1"/>
  <c r="AB13" i="21"/>
  <c r="AL13" i="21" s="1"/>
  <c r="AB12" i="21"/>
  <c r="AL12" i="21" s="1"/>
  <c r="AB11" i="21"/>
  <c r="AL11" i="21" s="1"/>
  <c r="AB10" i="21"/>
  <c r="AL10" i="21" s="1"/>
  <c r="AB9" i="21"/>
  <c r="AL9" i="21" s="1"/>
  <c r="AB8" i="21"/>
  <c r="AB6" i="21"/>
  <c r="AB4" i="21"/>
  <c r="AB228" i="20"/>
  <c r="AB226" i="20"/>
  <c r="AB224" i="20"/>
  <c r="AB222" i="20"/>
  <c r="AB220" i="20"/>
  <c r="AB218" i="20"/>
  <c r="AB216" i="20"/>
  <c r="AB215" i="20"/>
  <c r="AB214" i="20"/>
  <c r="AB213" i="20"/>
  <c r="AB212" i="20"/>
  <c r="AB211" i="20"/>
  <c r="AB210" i="20"/>
  <c r="AB209" i="20"/>
  <c r="AB208" i="20"/>
  <c r="AB206" i="20"/>
  <c r="AB205" i="20"/>
  <c r="AB204" i="20"/>
  <c r="AB203" i="20"/>
  <c r="AB202" i="20"/>
  <c r="AB201" i="20"/>
  <c r="AB200" i="20"/>
  <c r="AB199" i="20"/>
  <c r="AB198" i="20"/>
  <c r="AB196" i="20"/>
  <c r="AB195" i="20"/>
  <c r="AB194" i="20"/>
  <c r="AB193" i="20"/>
  <c r="AB192" i="20"/>
  <c r="AB191" i="20"/>
  <c r="AB190" i="20"/>
  <c r="AB189" i="20"/>
  <c r="AB188" i="20"/>
  <c r="AB187" i="20"/>
  <c r="AB186" i="20"/>
  <c r="AB185" i="20"/>
  <c r="AB184" i="20"/>
  <c r="AB183" i="20"/>
  <c r="AB182" i="20"/>
  <c r="AB181" i="20"/>
  <c r="AB180" i="20"/>
  <c r="AB179" i="20"/>
  <c r="AB178" i="20"/>
  <c r="AB177" i="20"/>
  <c r="AB176" i="20"/>
  <c r="AB175" i="20"/>
  <c r="AB174" i="20"/>
  <c r="AB173" i="20"/>
  <c r="AB172" i="20"/>
  <c r="AB171" i="20"/>
  <c r="AB170" i="20"/>
  <c r="AB169" i="20"/>
  <c r="AB168" i="20"/>
  <c r="AB167" i="20"/>
  <c r="AB166" i="20"/>
  <c r="AB165" i="20"/>
  <c r="AB164" i="20"/>
  <c r="AB163" i="20"/>
  <c r="AB162" i="20"/>
  <c r="AB161" i="20"/>
  <c r="AB160" i="20"/>
  <c r="AB159" i="20"/>
  <c r="AB158" i="20"/>
  <c r="AB157" i="20"/>
  <c r="AB156" i="20"/>
  <c r="AB155" i="20"/>
  <c r="AB154" i="20"/>
  <c r="AB153" i="20"/>
  <c r="AB151" i="20"/>
  <c r="AB150" i="20"/>
  <c r="AB149" i="20"/>
  <c r="AB148" i="20"/>
  <c r="AB147" i="20"/>
  <c r="AB146" i="20"/>
  <c r="AB145" i="20"/>
  <c r="AB144" i="20"/>
  <c r="AB143" i="20"/>
  <c r="AB142" i="20"/>
  <c r="AB141" i="20"/>
  <c r="AB140" i="20"/>
  <c r="AB139" i="20"/>
  <c r="AB138" i="20"/>
  <c r="AB137" i="20"/>
  <c r="AB135" i="20"/>
  <c r="AB134" i="20"/>
  <c r="AB133" i="20"/>
  <c r="AB132" i="20"/>
  <c r="AB131" i="20"/>
  <c r="AB130" i="20"/>
  <c r="AB129" i="20"/>
  <c r="AB128" i="20"/>
  <c r="AB127" i="20"/>
  <c r="AB125" i="20"/>
  <c r="AB123" i="20"/>
  <c r="AB121" i="20"/>
  <c r="AB120" i="20"/>
  <c r="AB119" i="20"/>
  <c r="AB118" i="20"/>
  <c r="AB117" i="20"/>
  <c r="AB116" i="20"/>
  <c r="AB115" i="20"/>
  <c r="AB114" i="20"/>
  <c r="AB113" i="20"/>
  <c r="AB112" i="20"/>
  <c r="AB111" i="20"/>
  <c r="AB110" i="20"/>
  <c r="AB109" i="20"/>
  <c r="AB108" i="20"/>
  <c r="AB107" i="20"/>
  <c r="AB106" i="20"/>
  <c r="AB105" i="20"/>
  <c r="AB104" i="20"/>
  <c r="AB103" i="20"/>
  <c r="AB102" i="20"/>
  <c r="AB101" i="20"/>
  <c r="AB100" i="20"/>
  <c r="AB99" i="20"/>
  <c r="AB98" i="20"/>
  <c r="AB97" i="20"/>
  <c r="AB96" i="20"/>
  <c r="AB95" i="20"/>
  <c r="AB94" i="20"/>
  <c r="AB93" i="20"/>
  <c r="AB92" i="20"/>
  <c r="AB91" i="20"/>
  <c r="AB90" i="20"/>
  <c r="AB89" i="20"/>
  <c r="AB88" i="20"/>
  <c r="AB87" i="20"/>
  <c r="AB86" i="20"/>
  <c r="AB85" i="20"/>
  <c r="AB84" i="20"/>
  <c r="AB83" i="20"/>
  <c r="AB82" i="20"/>
  <c r="AB81" i="20"/>
  <c r="AB80" i="20"/>
  <c r="AB79" i="20"/>
  <c r="AB78" i="20"/>
  <c r="AB77" i="20"/>
  <c r="AB76" i="20"/>
  <c r="AB75" i="20"/>
  <c r="AB74" i="20"/>
  <c r="AB73" i="20"/>
  <c r="AB72" i="20"/>
  <c r="AB70" i="20"/>
  <c r="AB68" i="20"/>
  <c r="AB66" i="20"/>
  <c r="AB65" i="20"/>
  <c r="AB63" i="20"/>
  <c r="AB62" i="20"/>
  <c r="AB61" i="20"/>
  <c r="AB60" i="20"/>
  <c r="AB59" i="20"/>
  <c r="AB58" i="20"/>
  <c r="AB57" i="20"/>
  <c r="AB56" i="20"/>
  <c r="AB55" i="20"/>
  <c r="AB54" i="20"/>
  <c r="AB53" i="20"/>
  <c r="AB52" i="20"/>
  <c r="AB51" i="20"/>
  <c r="AB50" i="20"/>
  <c r="AB49" i="20"/>
  <c r="AB48" i="20"/>
  <c r="AB47" i="20"/>
  <c r="AB46" i="20"/>
  <c r="AB45" i="20"/>
  <c r="AB44" i="20"/>
  <c r="AB43" i="20"/>
  <c r="AB40" i="20"/>
  <c r="AB39" i="20"/>
  <c r="AB38" i="20"/>
  <c r="AB37" i="20"/>
  <c r="AB36" i="20"/>
  <c r="AB35" i="20"/>
  <c r="AB34" i="20"/>
  <c r="AB33" i="20"/>
  <c r="AB32" i="20"/>
  <c r="AB31" i="20"/>
  <c r="AB30" i="20"/>
  <c r="AB29" i="20"/>
  <c r="AB28" i="20"/>
  <c r="AB25" i="20"/>
  <c r="AB24" i="20"/>
  <c r="AB23" i="20"/>
  <c r="AB22" i="20"/>
  <c r="AB21" i="20"/>
  <c r="AB20" i="20"/>
  <c r="AB19" i="20"/>
  <c r="AB18" i="20"/>
  <c r="AB17" i="20"/>
  <c r="AB16" i="20"/>
  <c r="AB15" i="20"/>
  <c r="AB14" i="20"/>
  <c r="AB13" i="20"/>
  <c r="AB12" i="20"/>
  <c r="AB11" i="20"/>
  <c r="AB10" i="20"/>
  <c r="AB9" i="20"/>
  <c r="AL19" i="20" l="1"/>
  <c r="AL29" i="20"/>
  <c r="AL43" i="20"/>
  <c r="AL51" i="20"/>
  <c r="AL59" i="20"/>
  <c r="AL10" i="20"/>
  <c r="AL14" i="20"/>
  <c r="AL18" i="20"/>
  <c r="AL22" i="20"/>
  <c r="AL28" i="20"/>
  <c r="AL32" i="20"/>
  <c r="AL36" i="20"/>
  <c r="AL40" i="20"/>
  <c r="AL46" i="20"/>
  <c r="AL50" i="20"/>
  <c r="AL54" i="20"/>
  <c r="AL58" i="20"/>
  <c r="AL62" i="20"/>
  <c r="AL15" i="20"/>
  <c r="AL23" i="20"/>
  <c r="AL33" i="20"/>
  <c r="AL47" i="20"/>
  <c r="AL55" i="20"/>
  <c r="AL63" i="20"/>
  <c r="AL12" i="20"/>
  <c r="AL16" i="20"/>
  <c r="AL20" i="20"/>
  <c r="AL24" i="20"/>
  <c r="AL30" i="20"/>
  <c r="AL34" i="20"/>
  <c r="AL38" i="20"/>
  <c r="AL44" i="20"/>
  <c r="AL48" i="20"/>
  <c r="AL52" i="20"/>
  <c r="AL56" i="20"/>
  <c r="AL60" i="20"/>
  <c r="AL11" i="20"/>
  <c r="AL37" i="20"/>
  <c r="AL9" i="20"/>
  <c r="AL13" i="20"/>
  <c r="AL17" i="20"/>
  <c r="AL21" i="20"/>
  <c r="AL25" i="20"/>
  <c r="AL31" i="20"/>
  <c r="AL35" i="20"/>
  <c r="AL39" i="20"/>
  <c r="AL45" i="20"/>
  <c r="AL49" i="20"/>
  <c r="AL53" i="20"/>
  <c r="AL57" i="20"/>
  <c r="AL61" i="20"/>
  <c r="AB8" i="20"/>
  <c r="AB27" i="20"/>
  <c r="AB42" i="20"/>
  <c r="C44" i="6"/>
  <c r="C45" i="6"/>
  <c r="C46" i="6"/>
  <c r="C47" i="6"/>
  <c r="C48" i="6"/>
  <c r="C49" i="6"/>
  <c r="C50" i="6"/>
  <c r="C51" i="6"/>
  <c r="AB4" i="20" l="1"/>
  <c r="AB6" i="20"/>
  <c r="C223" i="6" l="1"/>
  <c r="C221" i="6"/>
  <c r="C219" i="6"/>
  <c r="C211" i="6"/>
  <c r="C212" i="6"/>
  <c r="C213" i="6"/>
  <c r="C214" i="6"/>
  <c r="C215" i="6"/>
  <c r="C216" i="6"/>
  <c r="C217" i="6"/>
  <c r="C210" i="6"/>
  <c r="C201" i="6"/>
  <c r="C202" i="6"/>
  <c r="C203" i="6"/>
  <c r="C204" i="6"/>
  <c r="C205" i="6"/>
  <c r="C206" i="6"/>
  <c r="C207" i="6"/>
  <c r="C200" i="6"/>
  <c r="C195" i="6"/>
  <c r="C196" i="6"/>
  <c r="C197" i="6"/>
  <c r="C194" i="6"/>
  <c r="C185" i="6"/>
  <c r="C186" i="6"/>
  <c r="C187" i="6"/>
  <c r="C188" i="6"/>
  <c r="C189" i="6"/>
  <c r="C190" i="6"/>
  <c r="C191" i="6"/>
  <c r="C184" i="6"/>
  <c r="C178" i="6"/>
  <c r="C179" i="6"/>
  <c r="C180" i="6"/>
  <c r="C181" i="6"/>
  <c r="C182" i="6"/>
  <c r="C177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4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18" i="6"/>
  <c r="C110" i="6"/>
  <c r="C111" i="6"/>
  <c r="C112" i="6"/>
  <c r="C113" i="6"/>
  <c r="C114" i="6"/>
  <c r="C115" i="6"/>
  <c r="C116" i="6"/>
  <c r="C109" i="6"/>
  <c r="C107" i="6"/>
  <c r="C106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90" i="6"/>
  <c r="C81" i="6"/>
  <c r="C82" i="6"/>
  <c r="C83" i="6"/>
  <c r="C84" i="6"/>
  <c r="C85" i="6"/>
  <c r="C86" i="6"/>
  <c r="C87" i="6"/>
  <c r="C80" i="6"/>
  <c r="C77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58" i="6"/>
  <c r="C55" i="6"/>
  <c r="C54" i="6"/>
  <c r="C53" i="6"/>
  <c r="C52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N17" i="20" l="1"/>
  <c r="AE17" i="20" s="1"/>
  <c r="N17" i="21"/>
  <c r="AE17" i="21" s="1"/>
  <c r="N31" i="20"/>
  <c r="AE31" i="20" s="1"/>
  <c r="N31" i="21"/>
  <c r="AE31" i="21" s="1"/>
  <c r="N45" i="20"/>
  <c r="AE45" i="20" s="1"/>
  <c r="N45" i="21"/>
  <c r="AE45" i="21" s="1"/>
  <c r="N53" i="20"/>
  <c r="AE53" i="20" s="1"/>
  <c r="N53" i="21"/>
  <c r="AE53" i="21" s="1"/>
  <c r="N132" i="20"/>
  <c r="N132" i="21"/>
  <c r="N144" i="21"/>
  <c r="N144" i="20"/>
  <c r="N163" i="20"/>
  <c r="N163" i="21"/>
  <c r="N189" i="21"/>
  <c r="N189" i="20"/>
  <c r="N176" i="21"/>
  <c r="N176" i="20"/>
  <c r="N93" i="20"/>
  <c r="N93" i="21"/>
  <c r="N81" i="20"/>
  <c r="N81" i="21"/>
  <c r="N104" i="21"/>
  <c r="N104" i="20"/>
  <c r="N120" i="21"/>
  <c r="N120" i="20"/>
  <c r="N211" i="21"/>
  <c r="N211" i="20"/>
  <c r="N10" i="20"/>
  <c r="AE10" i="20" s="1"/>
  <c r="N10" i="21"/>
  <c r="AE10" i="21" s="1"/>
  <c r="N18" i="20"/>
  <c r="AE18" i="20" s="1"/>
  <c r="N18" i="21"/>
  <c r="AE18" i="21" s="1"/>
  <c r="N36" i="20"/>
  <c r="AE36" i="20" s="1"/>
  <c r="N36" i="21"/>
  <c r="AE36" i="21" s="1"/>
  <c r="N50" i="20"/>
  <c r="AE50" i="20" s="1"/>
  <c r="N50" i="21"/>
  <c r="AE50" i="21" s="1"/>
  <c r="N54" i="20"/>
  <c r="AE54" i="20" s="1"/>
  <c r="N54" i="21"/>
  <c r="AE54" i="21" s="1"/>
  <c r="N131" i="21"/>
  <c r="N131" i="20"/>
  <c r="N139" i="21"/>
  <c r="N139" i="20"/>
  <c r="N12" i="20"/>
  <c r="AE12" i="20" s="1"/>
  <c r="N12" i="21"/>
  <c r="AE12" i="21" s="1"/>
  <c r="N16" i="20"/>
  <c r="AE16" i="20" s="1"/>
  <c r="N16" i="21"/>
  <c r="AE16" i="21" s="1"/>
  <c r="N20" i="20"/>
  <c r="AE20" i="20" s="1"/>
  <c r="N20" i="21"/>
  <c r="AE20" i="21" s="1"/>
  <c r="N24" i="20"/>
  <c r="AE24" i="20" s="1"/>
  <c r="N24" i="21"/>
  <c r="AE24" i="21" s="1"/>
  <c r="N30" i="20"/>
  <c r="AE30" i="20" s="1"/>
  <c r="N30" i="21"/>
  <c r="AE30" i="21" s="1"/>
  <c r="N34" i="20"/>
  <c r="AE34" i="20" s="1"/>
  <c r="N34" i="21"/>
  <c r="AE34" i="21" s="1"/>
  <c r="N38" i="20"/>
  <c r="AE38" i="20" s="1"/>
  <c r="N38" i="21"/>
  <c r="AE38" i="21" s="1"/>
  <c r="N44" i="20"/>
  <c r="AE44" i="20" s="1"/>
  <c r="N44" i="21"/>
  <c r="AE44" i="21" s="1"/>
  <c r="N48" i="20"/>
  <c r="AE48" i="20" s="1"/>
  <c r="N48" i="21"/>
  <c r="AE48" i="21" s="1"/>
  <c r="N52" i="20"/>
  <c r="AE52" i="20" s="1"/>
  <c r="N52" i="21"/>
  <c r="AE52" i="21" s="1"/>
  <c r="N56" i="20"/>
  <c r="AE56" i="20" s="1"/>
  <c r="N56" i="21"/>
  <c r="AE56" i="21" s="1"/>
  <c r="N60" i="20"/>
  <c r="AE60" i="20" s="1"/>
  <c r="N60" i="21"/>
  <c r="AE60" i="21" s="1"/>
  <c r="N133" i="20"/>
  <c r="N133" i="21"/>
  <c r="N129" i="20"/>
  <c r="N129" i="21"/>
  <c r="N149" i="20"/>
  <c r="N149" i="21"/>
  <c r="N145" i="20"/>
  <c r="N145" i="21"/>
  <c r="N141" i="20"/>
  <c r="N141" i="21"/>
  <c r="N155" i="20"/>
  <c r="N155" i="21"/>
  <c r="N164" i="21"/>
  <c r="N164" i="20"/>
  <c r="N159" i="20"/>
  <c r="N159" i="21"/>
  <c r="N194" i="20"/>
  <c r="N194" i="21"/>
  <c r="N190" i="20"/>
  <c r="N190" i="21"/>
  <c r="N186" i="20"/>
  <c r="N186" i="21"/>
  <c r="N182" i="20"/>
  <c r="N182" i="21"/>
  <c r="N177" i="21"/>
  <c r="N177" i="20"/>
  <c r="N173" i="21"/>
  <c r="N173" i="20"/>
  <c r="N169" i="21"/>
  <c r="N169" i="20"/>
  <c r="N98" i="20"/>
  <c r="N98" i="21"/>
  <c r="N94" i="20"/>
  <c r="N94" i="21"/>
  <c r="N90" i="20"/>
  <c r="N90" i="21"/>
  <c r="N86" i="20"/>
  <c r="N86" i="21"/>
  <c r="N82" i="20"/>
  <c r="N82" i="21"/>
  <c r="N78" i="20"/>
  <c r="N78" i="21"/>
  <c r="N74" i="20"/>
  <c r="N74" i="21"/>
  <c r="N105" i="20"/>
  <c r="N105" i="21"/>
  <c r="N116" i="21"/>
  <c r="N116" i="20"/>
  <c r="N112" i="21"/>
  <c r="N112" i="20"/>
  <c r="N121" i="20"/>
  <c r="N121" i="21"/>
  <c r="N206" i="21"/>
  <c r="N206" i="20"/>
  <c r="N202" i="21"/>
  <c r="N202" i="20"/>
  <c r="N216" i="20"/>
  <c r="N216" i="21"/>
  <c r="N212" i="20"/>
  <c r="N212" i="21"/>
  <c r="N222" i="21"/>
  <c r="N222" i="20"/>
  <c r="N21" i="20"/>
  <c r="AE21" i="20" s="1"/>
  <c r="N21" i="21"/>
  <c r="AE21" i="21" s="1"/>
  <c r="N35" i="20"/>
  <c r="AE35" i="20" s="1"/>
  <c r="N35" i="21"/>
  <c r="AE35" i="21" s="1"/>
  <c r="N49" i="20"/>
  <c r="AE49" i="20" s="1"/>
  <c r="N49" i="21"/>
  <c r="AE49" i="21" s="1"/>
  <c r="N57" i="20"/>
  <c r="AE57" i="20" s="1"/>
  <c r="N57" i="21"/>
  <c r="AE57" i="21" s="1"/>
  <c r="N138" i="20"/>
  <c r="N138" i="21"/>
  <c r="N140" i="21"/>
  <c r="N140" i="20"/>
  <c r="N168" i="21"/>
  <c r="N168" i="20"/>
  <c r="N185" i="21"/>
  <c r="N185" i="20"/>
  <c r="N172" i="21"/>
  <c r="N172" i="20"/>
  <c r="N89" i="20"/>
  <c r="N89" i="21"/>
  <c r="N77" i="20"/>
  <c r="N77" i="21"/>
  <c r="N115" i="21"/>
  <c r="N115" i="20"/>
  <c r="N215" i="21"/>
  <c r="N215" i="20"/>
  <c r="N22" i="20"/>
  <c r="AE22" i="20" s="1"/>
  <c r="N22" i="21"/>
  <c r="AE22" i="21" s="1"/>
  <c r="N40" i="20"/>
  <c r="AE40" i="20" s="1"/>
  <c r="N40" i="21"/>
  <c r="AE40" i="21" s="1"/>
  <c r="N58" i="20"/>
  <c r="AE58" i="20" s="1"/>
  <c r="N58" i="21"/>
  <c r="AE58" i="21" s="1"/>
  <c r="N151" i="21"/>
  <c r="N151" i="20"/>
  <c r="N143" i="21"/>
  <c r="N143" i="20"/>
  <c r="N166" i="20"/>
  <c r="N166" i="21"/>
  <c r="N196" i="21"/>
  <c r="N196" i="20"/>
  <c r="N192" i="21"/>
  <c r="N192" i="20"/>
  <c r="N188" i="21"/>
  <c r="N188" i="20"/>
  <c r="N184" i="21"/>
  <c r="N184" i="20"/>
  <c r="N179" i="20"/>
  <c r="N179" i="21"/>
  <c r="N175" i="20"/>
  <c r="N175" i="21"/>
  <c r="N171" i="20"/>
  <c r="N171" i="21"/>
  <c r="N100" i="21"/>
  <c r="N100" i="20"/>
  <c r="N96" i="21"/>
  <c r="N96" i="20"/>
  <c r="N92" i="20"/>
  <c r="N92" i="21"/>
  <c r="N88" i="20"/>
  <c r="N88" i="21"/>
  <c r="N84" i="20"/>
  <c r="N84" i="21"/>
  <c r="N80" i="20"/>
  <c r="N80" i="21"/>
  <c r="N76" i="20"/>
  <c r="N76" i="21"/>
  <c r="N107" i="21"/>
  <c r="N107" i="20"/>
  <c r="N103" i="21"/>
  <c r="N103" i="20"/>
  <c r="N114" i="20"/>
  <c r="N114" i="21"/>
  <c r="N110" i="20"/>
  <c r="N110" i="21"/>
  <c r="N119" i="21"/>
  <c r="N119" i="20"/>
  <c r="N204" i="20"/>
  <c r="N204" i="21"/>
  <c r="N200" i="20"/>
  <c r="N200" i="21"/>
  <c r="N214" i="21"/>
  <c r="N214" i="20"/>
  <c r="N210" i="21"/>
  <c r="N210" i="20"/>
  <c r="N13" i="20"/>
  <c r="AE13" i="20" s="1"/>
  <c r="N13" i="21"/>
  <c r="AE13" i="21" s="1"/>
  <c r="N25" i="20"/>
  <c r="AE25" i="20" s="1"/>
  <c r="N25" i="21"/>
  <c r="AE25" i="21" s="1"/>
  <c r="N39" i="20"/>
  <c r="AE39" i="20" s="1"/>
  <c r="N39" i="21"/>
  <c r="AE39" i="21" s="1"/>
  <c r="N61" i="20"/>
  <c r="AE61" i="20" s="1"/>
  <c r="N61" i="21"/>
  <c r="AE61" i="21" s="1"/>
  <c r="N128" i="20"/>
  <c r="N128" i="21"/>
  <c r="N148" i="21"/>
  <c r="N148" i="20"/>
  <c r="N158" i="20"/>
  <c r="N158" i="21"/>
  <c r="N193" i="21"/>
  <c r="N193" i="20"/>
  <c r="N180" i="21"/>
  <c r="N180" i="20"/>
  <c r="N97" i="20"/>
  <c r="N97" i="21"/>
  <c r="N85" i="20"/>
  <c r="N85" i="21"/>
  <c r="N102" i="20"/>
  <c r="N102" i="21"/>
  <c r="N111" i="21"/>
  <c r="N111" i="20"/>
  <c r="N205" i="21"/>
  <c r="N205" i="20"/>
  <c r="N201" i="21"/>
  <c r="N201" i="20"/>
  <c r="N220" i="21"/>
  <c r="N220" i="20"/>
  <c r="N14" i="20"/>
  <c r="AE14" i="20" s="1"/>
  <c r="N14" i="21"/>
  <c r="AE14" i="21" s="1"/>
  <c r="N32" i="20"/>
  <c r="AE32" i="20" s="1"/>
  <c r="N32" i="21"/>
  <c r="AE32" i="21" s="1"/>
  <c r="N46" i="20"/>
  <c r="AE46" i="20" s="1"/>
  <c r="N46" i="21"/>
  <c r="AE46" i="21" s="1"/>
  <c r="N62" i="20"/>
  <c r="AE62" i="20" s="1"/>
  <c r="N62" i="21"/>
  <c r="AE62" i="21" s="1"/>
  <c r="N135" i="21"/>
  <c r="N135" i="20"/>
  <c r="N147" i="21"/>
  <c r="N147" i="20"/>
  <c r="N162" i="20"/>
  <c r="N162" i="21"/>
  <c r="N11" i="20"/>
  <c r="AE11" i="20" s="1"/>
  <c r="N11" i="21"/>
  <c r="AE11" i="21" s="1"/>
  <c r="N15" i="20"/>
  <c r="AE15" i="20" s="1"/>
  <c r="N15" i="21"/>
  <c r="AE15" i="21" s="1"/>
  <c r="N19" i="20"/>
  <c r="AE19" i="20" s="1"/>
  <c r="N19" i="21"/>
  <c r="AE19" i="21" s="1"/>
  <c r="N23" i="20"/>
  <c r="AE23" i="20" s="1"/>
  <c r="N23" i="21"/>
  <c r="AE23" i="21" s="1"/>
  <c r="N29" i="20"/>
  <c r="AE29" i="20" s="1"/>
  <c r="N29" i="21"/>
  <c r="AE29" i="21" s="1"/>
  <c r="N33" i="20"/>
  <c r="AE33" i="20" s="1"/>
  <c r="N33" i="21"/>
  <c r="AE33" i="21" s="1"/>
  <c r="N37" i="20"/>
  <c r="AE37" i="20" s="1"/>
  <c r="N37" i="21"/>
  <c r="AE37" i="21" s="1"/>
  <c r="N47" i="20"/>
  <c r="AE47" i="20" s="1"/>
  <c r="N47" i="21"/>
  <c r="AE47" i="21" s="1"/>
  <c r="N51" i="20"/>
  <c r="AE51" i="20" s="1"/>
  <c r="N51" i="21"/>
  <c r="AE51" i="21" s="1"/>
  <c r="N55" i="20"/>
  <c r="AE55" i="20" s="1"/>
  <c r="N55" i="21"/>
  <c r="AE55" i="21" s="1"/>
  <c r="N59" i="20"/>
  <c r="AE59" i="20" s="1"/>
  <c r="N59" i="21"/>
  <c r="AE59" i="21" s="1"/>
  <c r="N63" i="20"/>
  <c r="AE63" i="20" s="1"/>
  <c r="N63" i="21"/>
  <c r="AE63" i="21" s="1"/>
  <c r="N134" i="21"/>
  <c r="N134" i="20"/>
  <c r="N130" i="21"/>
  <c r="N130" i="20"/>
  <c r="N150" i="20"/>
  <c r="N150" i="21"/>
  <c r="N146" i="20"/>
  <c r="N146" i="21"/>
  <c r="N142" i="20"/>
  <c r="N142" i="21"/>
  <c r="N154" i="20"/>
  <c r="N154" i="21"/>
  <c r="N165" i="21"/>
  <c r="N165" i="20"/>
  <c r="N160" i="21"/>
  <c r="N160" i="20"/>
  <c r="N195" i="20"/>
  <c r="N195" i="21"/>
  <c r="N191" i="20"/>
  <c r="N191" i="21"/>
  <c r="N187" i="20"/>
  <c r="N187" i="21"/>
  <c r="N183" i="20"/>
  <c r="N183" i="21"/>
  <c r="N178" i="20"/>
  <c r="N178" i="21"/>
  <c r="N174" i="20"/>
  <c r="N174" i="21"/>
  <c r="N170" i="20"/>
  <c r="N170" i="21"/>
  <c r="N99" i="20"/>
  <c r="N99" i="21"/>
  <c r="N95" i="20"/>
  <c r="N95" i="21"/>
  <c r="N91" i="20"/>
  <c r="N91" i="21"/>
  <c r="N87" i="20"/>
  <c r="N87" i="21"/>
  <c r="N83" i="20"/>
  <c r="N83" i="21"/>
  <c r="N79" i="20"/>
  <c r="N79" i="21"/>
  <c r="N75" i="20"/>
  <c r="N75" i="21"/>
  <c r="N106" i="20"/>
  <c r="N106" i="21"/>
  <c r="N109" i="20"/>
  <c r="N109" i="21"/>
  <c r="N113" i="20"/>
  <c r="N113" i="21"/>
  <c r="N118" i="20"/>
  <c r="N118" i="21"/>
  <c r="N199" i="20"/>
  <c r="N199" i="21"/>
  <c r="N203" i="20"/>
  <c r="N203" i="21"/>
  <c r="N209" i="20"/>
  <c r="N209" i="21"/>
  <c r="N213" i="20"/>
  <c r="N213" i="21"/>
  <c r="N218" i="20"/>
  <c r="N218" i="21"/>
  <c r="D20" i="6"/>
  <c r="D33" i="6"/>
  <c r="D54" i="6"/>
  <c r="D3" i="6"/>
  <c r="D55" i="6"/>
  <c r="C228" i="6"/>
  <c r="N181" i="21" l="1"/>
  <c r="N181" i="20"/>
  <c r="N101" i="20"/>
  <c r="N101" i="21"/>
  <c r="N157" i="21"/>
  <c r="N157" i="20"/>
  <c r="N137" i="20"/>
  <c r="N137" i="21"/>
  <c r="N9" i="20"/>
  <c r="AE9" i="20" s="1"/>
  <c r="N9" i="21"/>
  <c r="AE9" i="21" s="1"/>
  <c r="N65" i="20"/>
  <c r="N65" i="21"/>
  <c r="N161" i="21"/>
  <c r="N161" i="20"/>
  <c r="N28" i="20"/>
  <c r="AE28" i="20" s="1"/>
  <c r="N28" i="21"/>
  <c r="AE28" i="21" s="1"/>
  <c r="N66" i="20"/>
  <c r="N66" i="21"/>
  <c r="N108" i="21"/>
  <c r="N108" i="20"/>
  <c r="N73" i="20"/>
  <c r="N73" i="21"/>
  <c r="N127" i="21"/>
  <c r="N127" i="20"/>
  <c r="N208" i="20"/>
  <c r="N208" i="21"/>
  <c r="N117" i="20"/>
  <c r="N117" i="21"/>
  <c r="N43" i="20"/>
  <c r="AE43" i="20" s="1"/>
  <c r="N43" i="21"/>
  <c r="AE43" i="21" s="1"/>
  <c r="N226" i="20"/>
  <c r="N125" i="21"/>
  <c r="N125" i="20"/>
  <c r="N198" i="21"/>
  <c r="N198" i="20"/>
  <c r="D2" i="6"/>
  <c r="C1" i="6"/>
  <c r="C199" i="6"/>
  <c r="C193" i="6"/>
  <c r="C209" i="6"/>
  <c r="C89" i="6"/>
  <c r="C57" i="6"/>
  <c r="C176" i="6"/>
  <c r="C79" i="6"/>
  <c r="C183" i="6"/>
  <c r="C117" i="6"/>
  <c r="C108" i="6"/>
  <c r="C2" i="6"/>
  <c r="N72" i="20" l="1"/>
  <c r="N72" i="21"/>
  <c r="N42" i="20"/>
  <c r="N42" i="21"/>
  <c r="N8" i="20"/>
  <c r="N8" i="21"/>
  <c r="N27" i="20"/>
  <c r="N27" i="21"/>
  <c r="N167" i="20"/>
  <c r="N167" i="21"/>
  <c r="N156" i="21"/>
  <c r="N156" i="20"/>
  <c r="N226" i="21"/>
  <c r="N68" i="20"/>
  <c r="N68" i="21"/>
  <c r="C147" i="6"/>
  <c r="C105" i="6"/>
  <c r="N70" i="20" l="1"/>
  <c r="N6" i="20"/>
  <c r="N6" i="21"/>
  <c r="N123" i="20"/>
  <c r="N123" i="21"/>
  <c r="N153" i="21"/>
  <c r="N153" i="20"/>
  <c r="N4" i="20"/>
  <c r="N4" i="21"/>
  <c r="C226" i="6"/>
  <c r="C230" i="6" s="1"/>
  <c r="N70" i="21" l="1"/>
  <c r="N224" i="20"/>
  <c r="N228" i="20" l="1"/>
  <c r="N224" i="21"/>
  <c r="N228" i="21" l="1"/>
</calcChain>
</file>

<file path=xl/sharedStrings.xml><?xml version="1.0" encoding="utf-8"?>
<sst xmlns="http://schemas.openxmlformats.org/spreadsheetml/2006/main" count="2245" uniqueCount="443">
  <si>
    <t>FISCAL YEAR</t>
  </si>
  <si>
    <t>CALENDAR YEAR</t>
  </si>
  <si>
    <t>absolute</t>
  </si>
  <si>
    <t>%</t>
  </si>
  <si>
    <t>2016-17</t>
  </si>
  <si>
    <t>2015-16</t>
  </si>
  <si>
    <t xml:space="preserve">  St. Croix</t>
  </si>
  <si>
    <t xml:space="preserve">  St. John</t>
  </si>
  <si>
    <t xml:space="preserve"> St. Thomas</t>
  </si>
  <si>
    <t>British Virgin Islands</t>
  </si>
  <si>
    <t xml:space="preserve">  Guana Island</t>
  </si>
  <si>
    <t xml:space="preserve"> Peter Island</t>
  </si>
  <si>
    <t xml:space="preserve">  Tortola</t>
  </si>
  <si>
    <t xml:space="preserve">  Virgin Gorda</t>
  </si>
  <si>
    <t xml:space="preserve"> Not Specified Virgin Islands</t>
  </si>
  <si>
    <t>Eastern Region</t>
  </si>
  <si>
    <t>Southern Region</t>
  </si>
  <si>
    <t>Western Region</t>
  </si>
  <si>
    <t>Servicemen</t>
  </si>
  <si>
    <t>U.S. Not Specified</t>
  </si>
  <si>
    <t>Not Specified United Kingdom</t>
  </si>
  <si>
    <t>Baltic Countries</t>
  </si>
  <si>
    <t>Not Specified Europe</t>
  </si>
  <si>
    <t>Mexico &amp; Central America</t>
  </si>
  <si>
    <t>Brazil</t>
  </si>
  <si>
    <t>Caribbean Region</t>
  </si>
  <si>
    <t>Dominican Republic</t>
  </si>
  <si>
    <t>Virgin Islands</t>
  </si>
  <si>
    <t>*market share</t>
  </si>
  <si>
    <t>* Market Share considers only the US top twenty market ranked above, not total US market.</t>
  </si>
  <si>
    <t>Europe</t>
  </si>
  <si>
    <t>Spain</t>
  </si>
  <si>
    <t>United Kingdom</t>
  </si>
  <si>
    <t>France</t>
  </si>
  <si>
    <t>Germany</t>
  </si>
  <si>
    <t>Italy</t>
  </si>
  <si>
    <t>Norway</t>
  </si>
  <si>
    <t>Netherlands</t>
  </si>
  <si>
    <t>Denmark</t>
  </si>
  <si>
    <t>Switzerland</t>
  </si>
  <si>
    <t>Ireland</t>
  </si>
  <si>
    <t>Sweden</t>
  </si>
  <si>
    <t>Finland</t>
  </si>
  <si>
    <t>State or Country</t>
  </si>
  <si>
    <t>of Residence</t>
  </si>
  <si>
    <t>United States &amp; Canada</t>
  </si>
  <si>
    <t>United States</t>
  </si>
  <si>
    <t xml:space="preserve"> Connecticut</t>
  </si>
  <si>
    <t xml:space="preserve"> Delaware</t>
  </si>
  <si>
    <t xml:space="preserve"> Indiana</t>
  </si>
  <si>
    <t xml:space="preserve"> Maine</t>
  </si>
  <si>
    <t xml:space="preserve"> Maryland</t>
  </si>
  <si>
    <t xml:space="preserve"> Massachusetts</t>
  </si>
  <si>
    <t xml:space="preserve"> Michigan</t>
  </si>
  <si>
    <t xml:space="preserve"> New Hampshire</t>
  </si>
  <si>
    <t xml:space="preserve"> New Jersey</t>
  </si>
  <si>
    <t xml:space="preserve"> New York</t>
  </si>
  <si>
    <t xml:space="preserve"> Ohio</t>
  </si>
  <si>
    <t xml:space="preserve"> Pennsylvania</t>
  </si>
  <si>
    <t xml:space="preserve"> Rhode Island</t>
  </si>
  <si>
    <t xml:space="preserve"> Vermont</t>
  </si>
  <si>
    <t xml:space="preserve"> Virginia</t>
  </si>
  <si>
    <t xml:space="preserve"> Washington D.C.</t>
  </si>
  <si>
    <t xml:space="preserve"> West Virginia</t>
  </si>
  <si>
    <t xml:space="preserve"> Alabama</t>
  </si>
  <si>
    <t xml:space="preserve"> Arkansas</t>
  </si>
  <si>
    <t xml:space="preserve"> Florida</t>
  </si>
  <si>
    <t xml:space="preserve"> Georgia</t>
  </si>
  <si>
    <t xml:space="preserve"> Kentucky</t>
  </si>
  <si>
    <t xml:space="preserve"> Louisiana</t>
  </si>
  <si>
    <t xml:space="preserve"> Mississippi</t>
  </si>
  <si>
    <t xml:space="preserve"> New Mexico</t>
  </si>
  <si>
    <t xml:space="preserve"> North Carolina</t>
  </si>
  <si>
    <t xml:space="preserve"> Oklahoma</t>
  </si>
  <si>
    <t xml:space="preserve"> South Carolina</t>
  </si>
  <si>
    <t xml:space="preserve"> Tennessee</t>
  </si>
  <si>
    <t xml:space="preserve"> Texas</t>
  </si>
  <si>
    <t xml:space="preserve"> Alaska</t>
  </si>
  <si>
    <t xml:space="preserve"> Arizona</t>
  </si>
  <si>
    <t xml:space="preserve"> California</t>
  </si>
  <si>
    <t xml:space="preserve"> Colorado</t>
  </si>
  <si>
    <t xml:space="preserve"> Hawaii</t>
  </si>
  <si>
    <t xml:space="preserve"> Idaho</t>
  </si>
  <si>
    <t xml:space="preserve"> Illinois</t>
  </si>
  <si>
    <t xml:space="preserve"> Iowa</t>
  </si>
  <si>
    <t xml:space="preserve"> Kansas</t>
  </si>
  <si>
    <t xml:space="preserve"> Minnesota</t>
  </si>
  <si>
    <t xml:space="preserve"> Missouri</t>
  </si>
  <si>
    <t xml:space="preserve"> Montana</t>
  </si>
  <si>
    <t xml:space="preserve"> Nebraska</t>
  </si>
  <si>
    <t xml:space="preserve"> Nevada</t>
  </si>
  <si>
    <t xml:space="preserve"> North Dakota</t>
  </si>
  <si>
    <t xml:space="preserve"> Oregon</t>
  </si>
  <si>
    <t xml:space="preserve"> South Dakota</t>
  </si>
  <si>
    <t xml:space="preserve"> Utah</t>
  </si>
  <si>
    <t xml:space="preserve"> Washington</t>
  </si>
  <si>
    <t xml:space="preserve"> Wisconsin</t>
  </si>
  <si>
    <t xml:space="preserve"> Wyoming</t>
  </si>
  <si>
    <t>Canada</t>
  </si>
  <si>
    <t>International</t>
  </si>
  <si>
    <t>Albania</t>
  </si>
  <si>
    <t>Austria</t>
  </si>
  <si>
    <t>Belgium</t>
  </si>
  <si>
    <t>Bulgary</t>
  </si>
  <si>
    <t>Czech Republic</t>
  </si>
  <si>
    <t>Gibraltar</t>
  </si>
  <si>
    <t>Greece</t>
  </si>
  <si>
    <t>Hungary</t>
  </si>
  <si>
    <t>Iceland</t>
  </si>
  <si>
    <t>Luxembourg</t>
  </si>
  <si>
    <t>Malta</t>
  </si>
  <si>
    <t>Poland</t>
  </si>
  <si>
    <t>Portugal</t>
  </si>
  <si>
    <t>Romania</t>
  </si>
  <si>
    <t>San Marino</t>
  </si>
  <si>
    <t>Slovakia</t>
  </si>
  <si>
    <t>Turkey</t>
  </si>
  <si>
    <t>England</t>
  </si>
  <si>
    <t>North Ireland</t>
  </si>
  <si>
    <t>Scotland</t>
  </si>
  <si>
    <t>Wales</t>
  </si>
  <si>
    <t>Not Specified / United Kingdom</t>
  </si>
  <si>
    <t>Russian Federation</t>
  </si>
  <si>
    <t>Former Yugoslavia</t>
  </si>
  <si>
    <t>Bosnia / Herzegovina</t>
  </si>
  <si>
    <t>Croatia</t>
  </si>
  <si>
    <t>Kosovo</t>
  </si>
  <si>
    <t>Macedonia</t>
  </si>
  <si>
    <t>Montenegro</t>
  </si>
  <si>
    <t>Serbia</t>
  </si>
  <si>
    <t>Slovenia</t>
  </si>
  <si>
    <t>Not Specified / Yugoslavia</t>
  </si>
  <si>
    <t>Estonia</t>
  </si>
  <si>
    <t>Lithuania</t>
  </si>
  <si>
    <t>Latvia</t>
  </si>
  <si>
    <t>Latin America</t>
  </si>
  <si>
    <t>Mexico</t>
  </si>
  <si>
    <t>Central America</t>
  </si>
  <si>
    <t>Belize</t>
  </si>
  <si>
    <t>Costa Rica</t>
  </si>
  <si>
    <t>El Salvador</t>
  </si>
  <si>
    <t>Guatemala</t>
  </si>
  <si>
    <t>Honduras</t>
  </si>
  <si>
    <t>Nicaragua</t>
  </si>
  <si>
    <t>Panama</t>
  </si>
  <si>
    <t>Not Specified</t>
  </si>
  <si>
    <t>South America</t>
  </si>
  <si>
    <t>Argentina</t>
  </si>
  <si>
    <t>Bolivia</t>
  </si>
  <si>
    <t>Chile</t>
  </si>
  <si>
    <t>Colombia</t>
  </si>
  <si>
    <t>Ecuador</t>
  </si>
  <si>
    <t>French Guiana</t>
  </si>
  <si>
    <t>Guyana</t>
  </si>
  <si>
    <t>Paraguay</t>
  </si>
  <si>
    <t>Peru</t>
  </si>
  <si>
    <t>Suriname</t>
  </si>
  <si>
    <t>Uruguay</t>
  </si>
  <si>
    <t>Venezuela</t>
  </si>
  <si>
    <t>Caribbean</t>
  </si>
  <si>
    <t>Cuba</t>
  </si>
  <si>
    <t>Dominican Rep.</t>
  </si>
  <si>
    <t>Us Virgin Islands</t>
  </si>
  <si>
    <t>Others</t>
  </si>
  <si>
    <t>Anguilla</t>
  </si>
  <si>
    <t>Antigua</t>
  </si>
  <si>
    <t>Bahamas</t>
  </si>
  <si>
    <t>Barbados</t>
  </si>
  <si>
    <t>Bermuda</t>
  </si>
  <si>
    <t>Cayman Is.</t>
  </si>
  <si>
    <t>Dominica</t>
  </si>
  <si>
    <t>Grenada</t>
  </si>
  <si>
    <t>Guadeloupe</t>
  </si>
  <si>
    <t>Haiti</t>
  </si>
  <si>
    <t>Jamaica</t>
  </si>
  <si>
    <t>Martinique</t>
  </si>
  <si>
    <t>Montserrat</t>
  </si>
  <si>
    <t>Netherlands Antilles</t>
  </si>
  <si>
    <t xml:space="preserve">   Aruba</t>
  </si>
  <si>
    <t xml:space="preserve">   Bonaire</t>
  </si>
  <si>
    <t xml:space="preserve">   Curacao</t>
  </si>
  <si>
    <t xml:space="preserve">   Not Specified</t>
  </si>
  <si>
    <t>Saba</t>
  </si>
  <si>
    <t>St. Barthelemy</t>
  </si>
  <si>
    <t>St. Eustatius</t>
  </si>
  <si>
    <t>St. Kitts &amp; Nevis</t>
  </si>
  <si>
    <t>St. Lucia</t>
  </si>
  <si>
    <t>St. Maarten</t>
  </si>
  <si>
    <t>St. Martin</t>
  </si>
  <si>
    <t>St. Vincent</t>
  </si>
  <si>
    <t>Trinidad &amp; Tobago</t>
  </si>
  <si>
    <t>Turks &amp; Caicos</t>
  </si>
  <si>
    <t>Asia:</t>
  </si>
  <si>
    <t>China (People's Rep. Of)</t>
  </si>
  <si>
    <t>Hong Kong</t>
  </si>
  <si>
    <t>India</t>
  </si>
  <si>
    <t>Japan</t>
  </si>
  <si>
    <t>Philippines</t>
  </si>
  <si>
    <t>Taiwan (China, Rep. Of)</t>
  </si>
  <si>
    <t>Thailand</t>
  </si>
  <si>
    <t>Other Foreign Countries</t>
  </si>
  <si>
    <t>Africa</t>
  </si>
  <si>
    <t>Australia</t>
  </si>
  <si>
    <t>Egypt</t>
  </si>
  <si>
    <t>Iraq</t>
  </si>
  <si>
    <t>Israel</t>
  </si>
  <si>
    <t>New Zealand</t>
  </si>
  <si>
    <t>Saudi Arabia</t>
  </si>
  <si>
    <t>Other</t>
  </si>
  <si>
    <t>Other Non Specified</t>
  </si>
  <si>
    <t>Air Line Crew Member</t>
  </si>
  <si>
    <t>Puerto Rico</t>
  </si>
  <si>
    <t>Total Non Residents</t>
  </si>
  <si>
    <t>Total Residents / Puerto Rico</t>
  </si>
  <si>
    <t>Total Registrations</t>
  </si>
  <si>
    <t>Us Totals</t>
  </si>
  <si>
    <t>Canada:</t>
  </si>
  <si>
    <t>Alberta</t>
  </si>
  <si>
    <t>Calgary</t>
  </si>
  <si>
    <t>Edmonton</t>
  </si>
  <si>
    <t>British Columbia</t>
  </si>
  <si>
    <t>Vancouver</t>
  </si>
  <si>
    <t>Manitoba</t>
  </si>
  <si>
    <t>Winnipeg</t>
  </si>
  <si>
    <t>New Brunswick</t>
  </si>
  <si>
    <t>Newfoundland</t>
  </si>
  <si>
    <t>Nova Scotia</t>
  </si>
  <si>
    <t>Ontario</t>
  </si>
  <si>
    <t>Ottawa</t>
  </si>
  <si>
    <t>Toronto</t>
  </si>
  <si>
    <t>Quebec</t>
  </si>
  <si>
    <t>Montreal</t>
  </si>
  <si>
    <t>Saskatchewan</t>
  </si>
  <si>
    <t>Regina</t>
  </si>
  <si>
    <t>Central America:</t>
  </si>
  <si>
    <t>South America:</t>
  </si>
  <si>
    <t>West Indies</t>
  </si>
  <si>
    <t>Antigua &amp; Barbuda</t>
  </si>
  <si>
    <t>Aruba</t>
  </si>
  <si>
    <t>Bonaire</t>
  </si>
  <si>
    <t>Curacao</t>
  </si>
  <si>
    <t>Europe:</t>
  </si>
  <si>
    <t>Bulgaria</t>
  </si>
  <si>
    <t>Not Specified / Europe</t>
  </si>
  <si>
    <t>Total Residents</t>
  </si>
  <si>
    <t>Connecticut</t>
  </si>
  <si>
    <t>Delaware</t>
  </si>
  <si>
    <t>Indiana</t>
  </si>
  <si>
    <t>Maine</t>
  </si>
  <si>
    <t>Maryland</t>
  </si>
  <si>
    <t>Massachusetts</t>
  </si>
  <si>
    <t>Michigan</t>
  </si>
  <si>
    <t>NewHampshire</t>
  </si>
  <si>
    <t>NewJersey</t>
  </si>
  <si>
    <t>NewYork</t>
  </si>
  <si>
    <t>Ohio</t>
  </si>
  <si>
    <t>Pennsylvania</t>
  </si>
  <si>
    <t>RhodeIsland</t>
  </si>
  <si>
    <t>Vermont</t>
  </si>
  <si>
    <t>Virginia</t>
  </si>
  <si>
    <t>WashingtonD.C.</t>
  </si>
  <si>
    <t>WestVirginia</t>
  </si>
  <si>
    <t>Alabama</t>
  </si>
  <si>
    <t>Arkansas</t>
  </si>
  <si>
    <t>Florida</t>
  </si>
  <si>
    <t>Georgia</t>
  </si>
  <si>
    <t>Kentucky</t>
  </si>
  <si>
    <t>Louisiana</t>
  </si>
  <si>
    <t>Mississippi</t>
  </si>
  <si>
    <t>NewMexico</t>
  </si>
  <si>
    <t>NorthCarolina</t>
  </si>
  <si>
    <t>Oklahoma</t>
  </si>
  <si>
    <t>SouthCarolina</t>
  </si>
  <si>
    <t>Tennessee</t>
  </si>
  <si>
    <t>Texas</t>
  </si>
  <si>
    <t>Alaska</t>
  </si>
  <si>
    <t>Arizona</t>
  </si>
  <si>
    <t>California</t>
  </si>
  <si>
    <t>Colorado</t>
  </si>
  <si>
    <t>Hawaii</t>
  </si>
  <si>
    <t>Idaho</t>
  </si>
  <si>
    <t>Illinois</t>
  </si>
  <si>
    <t>Iowa</t>
  </si>
  <si>
    <t>Kansas</t>
  </si>
  <si>
    <t>Minnesota</t>
  </si>
  <si>
    <t>Missouri</t>
  </si>
  <si>
    <t>Montana</t>
  </si>
  <si>
    <t>Nebraska</t>
  </si>
  <si>
    <t>Nevada</t>
  </si>
  <si>
    <t>NorthDakota</t>
  </si>
  <si>
    <t>Oregon</t>
  </si>
  <si>
    <t>SouthDakota</t>
  </si>
  <si>
    <t>Utah</t>
  </si>
  <si>
    <t>Washington</t>
  </si>
  <si>
    <t>Wisconsin</t>
  </si>
  <si>
    <t>Wyoming</t>
  </si>
  <si>
    <t>CostaRica</t>
  </si>
  <si>
    <t>ElSalvador</t>
  </si>
  <si>
    <t>NotSpecified</t>
  </si>
  <si>
    <t>UsTotals</t>
  </si>
  <si>
    <t>U.S.NotSpecified</t>
  </si>
  <si>
    <t>BritishColumbia</t>
  </si>
  <si>
    <t>NewBrunswick</t>
  </si>
  <si>
    <t>NovaScotia</t>
  </si>
  <si>
    <t>Mexico:</t>
  </si>
  <si>
    <t>CentralAmerica:</t>
  </si>
  <si>
    <t>SouthAmerica:</t>
  </si>
  <si>
    <t>FrenchGuiana</t>
  </si>
  <si>
    <t>WestIndies</t>
  </si>
  <si>
    <t>DominicanRep.</t>
  </si>
  <si>
    <t>VirginIslands</t>
  </si>
  <si>
    <t>St.Croix,Us</t>
  </si>
  <si>
    <t>St.John,Us</t>
  </si>
  <si>
    <t>St.Thomas,Us</t>
  </si>
  <si>
    <t>GuanaIsland,Br.</t>
  </si>
  <si>
    <t>PeterIsland,Br.</t>
  </si>
  <si>
    <t>Tortola,Br.</t>
  </si>
  <si>
    <t>VirginGorda,Br.</t>
  </si>
  <si>
    <t>NotSpecifiedVi</t>
  </si>
  <si>
    <t>Antigua&amp;Barbuda</t>
  </si>
  <si>
    <t>CaymanIs.</t>
  </si>
  <si>
    <t>NetherlandsAntilles</t>
  </si>
  <si>
    <t>St.Barthelemy</t>
  </si>
  <si>
    <t>St.Eustatius</t>
  </si>
  <si>
    <t>St.Kitts&amp;Nevis</t>
  </si>
  <si>
    <t>St.Lucia</t>
  </si>
  <si>
    <t>St.Maarten</t>
  </si>
  <si>
    <t>St.Martin</t>
  </si>
  <si>
    <t>St.Vincent</t>
  </si>
  <si>
    <t>Trinidad&amp;Tobago</t>
  </si>
  <si>
    <t>Turks&amp;Caicos</t>
  </si>
  <si>
    <t>CzechRepublic</t>
  </si>
  <si>
    <t>SanMarino</t>
  </si>
  <si>
    <t>UnitedKingdom</t>
  </si>
  <si>
    <t>NorthIreland</t>
  </si>
  <si>
    <t>NotSpecified/UnitedKingdom</t>
  </si>
  <si>
    <t>RussianFederation</t>
  </si>
  <si>
    <t>FormerYugoslavia</t>
  </si>
  <si>
    <t>Bosnia/Herzegovina</t>
  </si>
  <si>
    <t>NotSpecified/Yugoslavia</t>
  </si>
  <si>
    <t>BalticCountries</t>
  </si>
  <si>
    <t>NotSpecified/Europe</t>
  </si>
  <si>
    <t>China(People'sRep.Of)</t>
  </si>
  <si>
    <t>HongKong</t>
  </si>
  <si>
    <t>Taiwan(China,Rep.Of)</t>
  </si>
  <si>
    <t>OtherForeignCountries</t>
  </si>
  <si>
    <t>NewZealand</t>
  </si>
  <si>
    <t>SaudiArabia</t>
  </si>
  <si>
    <t>OtherNonSpecified</t>
  </si>
  <si>
    <t>PuertoRico</t>
  </si>
  <si>
    <t>AirLineCrewMember</t>
  </si>
  <si>
    <t>State / Country of Residence</t>
  </si>
  <si>
    <t>New Hampshire</t>
  </si>
  <si>
    <t>New Jersey</t>
  </si>
  <si>
    <t>New Mexico</t>
  </si>
  <si>
    <t>New York</t>
  </si>
  <si>
    <t>North Carolina</t>
  </si>
  <si>
    <t>North Dakota</t>
  </si>
  <si>
    <t>Rhode Island</t>
  </si>
  <si>
    <t>South Carolina</t>
  </si>
  <si>
    <t>South Dakota</t>
  </si>
  <si>
    <t>Washington D.C.</t>
  </si>
  <si>
    <t>West Virginia</t>
  </si>
  <si>
    <t>French Guyana</t>
  </si>
  <si>
    <t>Dominica Republic</t>
  </si>
  <si>
    <t>Guana Island, Br.</t>
  </si>
  <si>
    <t>Peter Island, Br.</t>
  </si>
  <si>
    <t>St. Croix, Us</t>
  </si>
  <si>
    <t>St. John,Us</t>
  </si>
  <si>
    <t>St. Thomas, Us</t>
  </si>
  <si>
    <t>Tortola, Br.</t>
  </si>
  <si>
    <t>Virgin Gorda, Br.</t>
  </si>
  <si>
    <t>Not Specified Vi</t>
  </si>
  <si>
    <t xml:space="preserve">Other </t>
  </si>
  <si>
    <t>-</t>
  </si>
  <si>
    <t xml:space="preserve">Others Foreign Contries </t>
  </si>
  <si>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</si>
  <si>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</si>
  <si>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</si>
  <si>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</si>
  <si>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</si>
  <si>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</si>
  <si>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</si>
  <si>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</si>
  <si>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</si>
  <si>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</si>
  <si>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</si>
  <si>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</si>
  <si>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</si>
  <si>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 xml:space="preserve"> Total Top Twenty Markets</t>
  </si>
  <si>
    <t>Top Twenty US Markets</t>
  </si>
  <si>
    <t>&amp; Cummulative Figures for Fiscal &amp; Calendar Years</t>
  </si>
  <si>
    <t>Latin America &amp; Caribbean</t>
  </si>
  <si>
    <t>Other International Countries (Asia, &amp; Other Foreign Countries)</t>
  </si>
  <si>
    <t>State / Country Residence</t>
  </si>
  <si>
    <t>Other Europe (not specified)</t>
  </si>
  <si>
    <t>PRTC Summary of Registrations by State or Country of Residence Monthly Statistics Report</t>
  </si>
  <si>
    <r>
      <rPr>
        <b/>
        <sz val="11"/>
        <rFont val="Arial"/>
        <family val="2"/>
      </rPr>
      <t xml:space="preserve">∆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FY 16-17 vs 15-16</t>
    </r>
  </si>
  <si>
    <r>
      <rPr>
        <b/>
        <sz val="9"/>
        <rFont val="Arial"/>
        <family val="2"/>
      </rPr>
      <t>Benelux Trade Pact Countries</t>
    </r>
    <r>
      <rPr>
        <sz val="8"/>
        <rFont val="Arial"/>
        <family val="2"/>
      </rPr>
      <t xml:space="preserve"> (Belgium, Netherlands and Luxembourg) </t>
    </r>
  </si>
  <si>
    <r>
      <rPr>
        <b/>
        <sz val="9"/>
        <rFont val="Arial"/>
        <family val="2"/>
      </rPr>
      <t>Scandinavian Countries</t>
    </r>
    <r>
      <rPr>
        <sz val="8"/>
        <rFont val="Arial"/>
        <family val="2"/>
      </rPr>
      <t xml:space="preserve"> (Denmark, Finland, Norway and Sweden)</t>
    </r>
  </si>
  <si>
    <r>
      <rPr>
        <b/>
        <sz val="9"/>
        <rFont val="Arial"/>
        <family val="2"/>
      </rPr>
      <t>German Region</t>
    </r>
    <r>
      <rPr>
        <sz val="8"/>
        <rFont val="Arial"/>
        <family val="2"/>
      </rPr>
      <t xml:space="preserve"> (Austria, Germany, Switzerland)</t>
    </r>
  </si>
  <si>
    <r>
      <rPr>
        <b/>
        <sz val="9"/>
        <rFont val="Arial"/>
        <family val="2"/>
      </rPr>
      <t>Iberian Peninsula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(Spain, Portugal &amp; Gibraltar)</t>
    </r>
  </si>
  <si>
    <r>
      <rPr>
        <b/>
        <sz val="9"/>
        <rFont val="Arial"/>
        <family val="2"/>
      </rPr>
      <t>United Kingdom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(England, Northern Ireland, Rep. of Ireland, Scotland &amp; Wales)</t>
    </r>
  </si>
  <si>
    <r>
      <rPr>
        <b/>
        <sz val="9"/>
        <rFont val="Arial"/>
        <family val="2"/>
      </rPr>
      <t>Western Europe</t>
    </r>
    <r>
      <rPr>
        <sz val="8"/>
        <rFont val="Arial"/>
        <family val="2"/>
      </rPr>
      <t xml:space="preserve"> (France &amp; Italy) </t>
    </r>
    <r>
      <rPr>
        <sz val="9"/>
        <rFont val="Arial"/>
        <family val="2"/>
      </rPr>
      <t xml:space="preserve"> </t>
    </r>
  </si>
  <si>
    <r>
      <rPr>
        <b/>
        <sz val="9"/>
        <rFont val="Arial"/>
        <family val="2"/>
      </rPr>
      <t>Other Western Europe</t>
    </r>
    <r>
      <rPr>
        <sz val="8"/>
        <rFont val="Arial"/>
        <family val="2"/>
      </rPr>
      <t xml:space="preserve"> (Malta, San Marino &amp; Iceland)</t>
    </r>
  </si>
  <si>
    <r>
      <rPr>
        <b/>
        <sz val="9"/>
        <rFont val="Arial"/>
        <family val="2"/>
      </rPr>
      <t>Eastern Europe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(Greece, Hungary, Poland &amp; Turkey)</t>
    </r>
  </si>
  <si>
    <r>
      <rPr>
        <b/>
        <sz val="9"/>
        <rFont val="Arial"/>
        <family val="2"/>
      </rPr>
      <t>Other Eastern Europe</t>
    </r>
    <r>
      <rPr>
        <sz val="8"/>
        <rFont val="Arial"/>
        <family val="2"/>
      </rPr>
      <t xml:space="preserve"> (Albania,Bulgary, Czech Rep., Slovakia, Russian Fed., Romania &amp; Fmr. Yugoslavia)</t>
    </r>
  </si>
  <si>
    <r>
      <t xml:space="preserve">Andean Region </t>
    </r>
    <r>
      <rPr>
        <sz val="8"/>
        <rFont val="Arial"/>
        <family val="2"/>
      </rPr>
      <t>(Bolivia, Colombia, Venezuela, Ecuador &amp; Peru)</t>
    </r>
  </si>
  <si>
    <r>
      <t>South Cone Region</t>
    </r>
    <r>
      <rPr>
        <sz val="8"/>
        <rFont val="Arial"/>
        <family val="2"/>
      </rPr>
      <t xml:space="preserve"> (Argentina, Chile, Paraguay &amp; Uruguay)</t>
    </r>
  </si>
  <si>
    <r>
      <t>Others Latin America</t>
    </r>
    <r>
      <rPr>
        <sz val="8"/>
        <rFont val="Arial"/>
        <family val="2"/>
      </rPr>
      <t xml:space="preserve"> (Not Specified, Guyana, French Guyana , Suriname)</t>
    </r>
  </si>
  <si>
    <r>
      <t>Atlantic Countries</t>
    </r>
    <r>
      <rPr>
        <sz val="8"/>
        <rFont val="Arial"/>
        <family val="2"/>
      </rPr>
      <t xml:space="preserve"> (Bahamas, Bermuda, and Turks &amp; Caicos)</t>
    </r>
  </si>
  <si>
    <r>
      <t xml:space="preserve">English Speaking Countries </t>
    </r>
    <r>
      <rPr>
        <b/>
        <vertAlign val="superscript"/>
        <sz val="9"/>
        <rFont val="Arial"/>
        <family val="2"/>
      </rPr>
      <t>1/</t>
    </r>
  </si>
  <si>
    <r>
      <t xml:space="preserve">French Antilles </t>
    </r>
    <r>
      <rPr>
        <sz val="8"/>
        <rFont val="Arial"/>
        <family val="2"/>
      </rPr>
      <t>(Guadeloupe, Martinique, St. Martin and St. Barthelemy)</t>
    </r>
  </si>
  <si>
    <r>
      <t xml:space="preserve">Netherlands Antilles </t>
    </r>
    <r>
      <rPr>
        <sz val="8"/>
        <rFont val="Arial"/>
        <family val="2"/>
      </rPr>
      <t>(Aruba, Bonaire, Curacao, St. Marteen, St. Eustatius and Saba)</t>
    </r>
  </si>
  <si>
    <r>
      <t>Other Caribbean Region</t>
    </r>
    <r>
      <rPr>
        <sz val="8"/>
        <rFont val="Arial"/>
        <family val="2"/>
      </rPr>
      <t xml:space="preserve"> (Other Not Specified, Cuba &amp; Haiti)</t>
    </r>
  </si>
  <si>
    <r>
      <t>Total Residents</t>
    </r>
    <r>
      <rPr>
        <b/>
        <sz val="8"/>
        <color theme="1"/>
        <rFont val="Arial"/>
        <family val="2"/>
      </rPr>
      <t xml:space="preserve"> (Puerto Rico)</t>
    </r>
  </si>
  <si>
    <r>
      <rPr>
        <b/>
        <vertAlign val="superscript"/>
        <sz val="8"/>
        <color theme="1"/>
        <rFont val="Arial"/>
        <family val="2"/>
      </rPr>
      <t>1/</t>
    </r>
    <r>
      <rPr>
        <b/>
        <sz val="8"/>
        <color theme="1"/>
        <rFont val="Arial"/>
        <family val="2"/>
      </rPr>
      <t xml:space="preserve"> EngIish speaking countries that were not included in other categories: Anguilla, Antigua, Barbados, Cayman Is., Dominica, Grenada, Jamaica, Montserrat, Trinidad &amp; Tobago, St. Lucia, St. Kitts &amp; Nevis &amp; St. Vincent.</t>
    </r>
  </si>
  <si>
    <t>PRTC Registrations by State or Country of Residence Monthly Statistics Report</t>
  </si>
  <si>
    <r>
      <t xml:space="preserve">Total Residents </t>
    </r>
    <r>
      <rPr>
        <b/>
        <sz val="8"/>
        <color theme="1"/>
        <rFont val="Arial"/>
        <family val="2"/>
      </rPr>
      <t>(Puerto Rico)</t>
    </r>
  </si>
  <si>
    <t xml:space="preserve">           Market Share</t>
  </si>
  <si>
    <t xml:space="preserve">          %</t>
  </si>
  <si>
    <t>Fiscal Year</t>
  </si>
  <si>
    <t>Calendar Year</t>
  </si>
  <si>
    <t>∆                                                                                                         2017 vs 2016</t>
  </si>
  <si>
    <r>
      <rPr>
        <b/>
        <sz val="11"/>
        <rFont val="Arial"/>
        <family val="2"/>
      </rPr>
      <t>∆</t>
    </r>
    <r>
      <rPr>
        <b/>
        <sz val="8"/>
        <rFont val="Arial"/>
        <family val="2"/>
      </rPr>
      <t xml:space="preserve">                                             2017 vs 2016</t>
    </r>
  </si>
  <si>
    <r>
      <rPr>
        <b/>
        <sz val="11"/>
        <rFont val="Arial"/>
        <family val="2"/>
      </rPr>
      <t xml:space="preserve">∆ </t>
    </r>
    <r>
      <rPr>
        <b/>
        <sz val="8"/>
        <rFont val="Arial"/>
        <family val="2"/>
      </rPr>
      <t xml:space="preserve">                                     CY 2017 vs 2016</t>
    </r>
  </si>
  <si>
    <t>LAST YEAR</t>
  </si>
  <si>
    <t>∆                                                                                                         2016-17 vs 2015-16</t>
  </si>
  <si>
    <t>State</t>
  </si>
  <si>
    <t>LYMS</t>
  </si>
  <si>
    <t>CURRENT YEAR</t>
  </si>
  <si>
    <t>CYMS</t>
  </si>
  <si>
    <t>Cmm17</t>
  </si>
  <si>
    <t>Cmm16</t>
  </si>
  <si>
    <t>StateSort</t>
  </si>
  <si>
    <t>sort17</t>
  </si>
  <si>
    <t>sort16</t>
  </si>
  <si>
    <t>For the month of: May 2017 vs 2016</t>
  </si>
  <si>
    <t>For the month of: May 2017 vs 2016  &amp;  Cummulative Figures for Fiscal &amp; Calendar Years</t>
  </si>
  <si>
    <t>for the month of May 2016</t>
  </si>
  <si>
    <t>May 2017  vs  2016</t>
  </si>
  <si>
    <t>Cummulative Figures (July - May)                                                                                      Fiscal Year 2016-17  vs  2015-16</t>
  </si>
  <si>
    <t>Cummulative Figures (January - May)                                                                            Calendar Year 2017  vs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</si>
</sst>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\-#,##0\)"/>
    <numFmt numFmtId="165" formatCode="0.0%_);[Red]\(\-0.0%\)"/>
    <numFmt numFmtId="166" formatCode="0.0%"/>
    <numFmt numFmtId="167" formatCode="&quot;$&quot;#,##0.00"/>
    <numFmt numFmtId="168" formatCode="0.0%_);[Red]\-0.0%"/>
    <numFmt numFmtId="169" formatCode="#,##0.0"/>
    <numFmt numFmtId="170" formatCode="0.000%"/>
    <numFmt numFmtId="171" formatCode="dd\-mmm\-yy_)"/>
  </numFmts>
  <fonts count="8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9"/>
      <color indexed="10"/>
      <name val="Arial"/>
      <family val="2"/>
    </font>
    <font>
      <i/>
      <sz val="9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14"/>
      <name val="Arial"/>
      <family val="2"/>
    </font>
    <font>
      <b/>
      <sz val="12"/>
      <color indexed="14"/>
      <name val="Arial"/>
      <family val="2"/>
    </font>
    <font>
      <sz val="12"/>
      <color rgb="FFFF66FF"/>
      <name val="Arial"/>
      <family val="2"/>
    </font>
    <font>
      <sz val="12"/>
      <name val="Arial MT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FF66FF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20"/>
      <name val="Arial MT"/>
    </font>
    <font>
      <b/>
      <sz val="16"/>
      <color rgb="FF000000"/>
      <name val="Arial"/>
      <family val="2"/>
    </font>
    <font>
      <sz val="1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9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indexed="10"/>
      <name val="Arial"/>
      <family val="2"/>
    </font>
    <font>
      <b/>
      <sz val="10"/>
      <color theme="3" tint="-0.499984740745262"/>
      <name val="Arial"/>
      <family val="2"/>
    </font>
    <font>
      <sz val="10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sz val="11"/>
      <color rgb="FFCA28A3"/>
      <name val="Arial"/>
      <family val="2"/>
    </font>
    <font>
      <b/>
      <sz val="12"/>
      <color rgb="FF0070C0"/>
      <name val="Arial"/>
      <family val="2"/>
    </font>
    <font>
      <b/>
      <sz val="11"/>
      <color rgb="FFCA28A3"/>
      <name val="Arial"/>
      <family val="2"/>
    </font>
    <font>
      <sz val="12"/>
      <color rgb="FF3399FF"/>
      <name val="Arial"/>
      <family val="2"/>
    </font>
    <font>
      <b/>
      <sz val="12"/>
      <color rgb="FF3399FF"/>
      <name val="Arial"/>
      <family val="2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BEBE5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4B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08"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2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2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6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42" fillId="0" borderId="0"/>
    <xf numFmtId="9" fontId="42" fillId="0" borderId="0" applyFont="0" applyFill="0" applyBorder="0" applyAlignment="0" applyProtection="0"/>
    <xf numFmtId="0" fontId="9" fillId="0" borderId="0"/>
    <xf numFmtId="0" fontId="3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0" fontId="2" fillId="0" borderId="0"/>
    <xf numFmtId="0" fontId="42" fillId="0" borderId="0"/>
    <xf numFmtId="9" fontId="42" fillId="0" borderId="0" applyFont="0" applyFill="0" applyBorder="0" applyAlignment="0" applyProtection="0"/>
    <xf numFmtId="0" fontId="84" fillId="0" borderId="0"/>
  </cellStyleXfs>
  <cellXfs count="597">
    <xf numFmtId="0" fontId="0" fillId="0" borderId="0" xfId="0"/>
    <xf numFmtId="3" fontId="9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0" fontId="9" fillId="0" borderId="0" xfId="2" applyBorder="1"/>
    <xf numFmtId="3" fontId="24" fillId="0" borderId="0" xfId="2" applyNumberFormat="1" applyFont="1" applyBorder="1" applyAlignment="1">
      <alignment vertical="center"/>
    </xf>
    <xf numFmtId="0" fontId="24" fillId="0" borderId="0" xfId="2" applyFont="1" applyBorder="1" applyAlignment="1">
      <alignment horizontal="center" vertical="center"/>
    </xf>
    <xf numFmtId="3" fontId="25" fillId="0" borderId="0" xfId="2" applyNumberFormat="1" applyFont="1" applyBorder="1" applyAlignment="1">
      <alignment vertical="center"/>
    </xf>
    <xf numFmtId="168" fontId="25" fillId="0" borderId="0" xfId="2" applyNumberFormat="1" applyFont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12" fillId="0" borderId="0" xfId="9" applyFont="1"/>
    <xf numFmtId="3" fontId="12" fillId="0" borderId="0" xfId="9" applyNumberFormat="1" applyFont="1" applyFill="1" applyBorder="1" applyAlignment="1">
      <alignment vertical="center"/>
    </xf>
    <xf numFmtId="3" fontId="16" fillId="0" borderId="0" xfId="9" applyNumberFormat="1" applyFont="1" applyFill="1" applyBorder="1" applyAlignment="1">
      <alignment vertical="center"/>
    </xf>
    <xf numFmtId="3" fontId="12" fillId="0" borderId="0" xfId="2" applyNumberFormat="1" applyFont="1" applyBorder="1" applyAlignment="1">
      <alignment horizontal="center" vertical="center"/>
    </xf>
    <xf numFmtId="3" fontId="28" fillId="0" borderId="0" xfId="2" applyNumberFormat="1" applyFont="1" applyBorder="1" applyAlignment="1">
      <alignment horizontal="center" vertical="center"/>
    </xf>
    <xf numFmtId="3" fontId="40" fillId="0" borderId="0" xfId="2" applyNumberFormat="1" applyFont="1" applyBorder="1" applyAlignment="1">
      <alignment horizontal="center" vertical="center"/>
    </xf>
    <xf numFmtId="0" fontId="10" fillId="5" borderId="2" xfId="2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/>
    </xf>
    <xf numFmtId="3" fontId="9" fillId="5" borderId="5" xfId="2" applyNumberFormat="1" applyFont="1" applyFill="1" applyBorder="1" applyAlignment="1">
      <alignment horizontal="right" vertical="center"/>
    </xf>
    <xf numFmtId="3" fontId="10" fillId="5" borderId="5" xfId="2" applyNumberFormat="1" applyFont="1" applyFill="1" applyBorder="1" applyAlignment="1">
      <alignment horizontal="right" vertical="center"/>
    </xf>
    <xf numFmtId="3" fontId="10" fillId="5" borderId="4" xfId="2" applyNumberFormat="1" applyFont="1" applyFill="1" applyBorder="1" applyAlignment="1">
      <alignment horizontal="right" vertical="center"/>
    </xf>
    <xf numFmtId="3" fontId="10" fillId="9" borderId="5" xfId="2" applyNumberFormat="1" applyFont="1" applyFill="1" applyBorder="1" applyAlignment="1">
      <alignment horizontal="right" vertical="center"/>
    </xf>
    <xf numFmtId="3" fontId="10" fillId="0" borderId="13" xfId="2" applyNumberFormat="1" applyFont="1" applyFill="1" applyBorder="1" applyAlignment="1">
      <alignment horizontal="left" vertical="center"/>
    </xf>
    <xf numFmtId="3" fontId="9" fillId="0" borderId="14" xfId="2" applyNumberFormat="1" applyFont="1" applyFill="1" applyBorder="1" applyAlignment="1">
      <alignment vertical="center"/>
    </xf>
    <xf numFmtId="0" fontId="44" fillId="0" borderId="15" xfId="13" applyFont="1" applyBorder="1" applyAlignment="1">
      <alignment vertical="center"/>
    </xf>
    <xf numFmtId="0" fontId="46" fillId="0" borderId="15" xfId="13" applyFont="1" applyBorder="1" applyAlignment="1">
      <alignment vertical="center"/>
    </xf>
    <xf numFmtId="0" fontId="46" fillId="9" borderId="15" xfId="13" applyFont="1" applyFill="1" applyBorder="1" applyAlignment="1">
      <alignment vertical="center"/>
    </xf>
    <xf numFmtId="0" fontId="44" fillId="0" borderId="15" xfId="13" applyFont="1" applyBorder="1" applyAlignment="1">
      <alignment horizontal="left" vertical="center" indent="1"/>
    </xf>
    <xf numFmtId="0" fontId="9" fillId="0" borderId="0" xfId="2" applyFont="1" applyFill="1" applyBorder="1" applyAlignment="1">
      <alignment horizontal="right" vertical="center"/>
    </xf>
    <xf numFmtId="3" fontId="41" fillId="3" borderId="0" xfId="9" applyNumberFormat="1" applyFont="1" applyFill="1" applyBorder="1" applyAlignment="1">
      <alignment horizontal="left" vertical="center" wrapText="1"/>
    </xf>
    <xf numFmtId="0" fontId="48" fillId="0" borderId="6" xfId="0" applyFont="1" applyBorder="1" applyAlignment="1">
      <alignment vertical="center"/>
    </xf>
    <xf numFmtId="0" fontId="47" fillId="0" borderId="6" xfId="0" applyFont="1" applyBorder="1" applyAlignment="1">
      <alignment vertical="center"/>
    </xf>
    <xf numFmtId="0" fontId="49" fillId="0" borderId="6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3" fontId="50" fillId="3" borderId="0" xfId="2" applyNumberFormat="1" applyFont="1" applyFill="1" applyBorder="1" applyAlignment="1">
      <alignment horizontal="left"/>
    </xf>
    <xf numFmtId="3" fontId="52" fillId="0" borderId="0" xfId="0" applyNumberFormat="1" applyFont="1" applyBorder="1" applyAlignment="1">
      <alignment vertical="center"/>
    </xf>
    <xf numFmtId="3" fontId="51" fillId="0" borderId="0" xfId="0" applyNumberFormat="1" applyFont="1" applyBorder="1" applyAlignment="1">
      <alignment vertical="center"/>
    </xf>
    <xf numFmtId="3" fontId="44" fillId="0" borderId="0" xfId="0" applyNumberFormat="1" applyFont="1" applyFill="1" applyBorder="1" applyAlignment="1" applyProtection="1">
      <alignment vertical="center"/>
    </xf>
    <xf numFmtId="3" fontId="53" fillId="0" borderId="0" xfId="0" applyNumberFormat="1" applyFont="1" applyBorder="1" applyAlignment="1">
      <alignment vertical="center"/>
    </xf>
    <xf numFmtId="3" fontId="44" fillId="0" borderId="0" xfId="0" applyNumberFormat="1" applyFont="1" applyBorder="1" applyAlignment="1">
      <alignment vertical="center"/>
    </xf>
    <xf numFmtId="3" fontId="54" fillId="0" borderId="0" xfId="0" applyNumberFormat="1" applyFont="1" applyBorder="1" applyAlignment="1">
      <alignment vertical="center"/>
    </xf>
    <xf numFmtId="3" fontId="9" fillId="0" borderId="0" xfId="0" applyNumberFormat="1" applyFont="1" applyBorder="1"/>
    <xf numFmtId="3" fontId="50" fillId="13" borderId="0" xfId="0" applyNumberFormat="1" applyFont="1" applyFill="1" applyBorder="1" applyAlignment="1">
      <alignment vertical="center"/>
    </xf>
    <xf numFmtId="3" fontId="55" fillId="13" borderId="0" xfId="0" applyNumberFormat="1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right" vertical="center"/>
    </xf>
    <xf numFmtId="0" fontId="29" fillId="0" borderId="0" xfId="2" applyFont="1" applyFill="1" applyBorder="1" applyAlignment="1">
      <alignment horizontal="centerContinuous" vertical="center"/>
    </xf>
    <xf numFmtId="0" fontId="30" fillId="0" borderId="0" xfId="2" applyFont="1" applyFill="1" applyBorder="1" applyAlignment="1">
      <alignment horizontal="centerContinuous" vertical="center"/>
    </xf>
    <xf numFmtId="0" fontId="31" fillId="0" borderId="0" xfId="2" applyFont="1" applyFill="1" applyBorder="1" applyAlignment="1">
      <alignment vertical="center"/>
    </xf>
    <xf numFmtId="166" fontId="32" fillId="0" borderId="0" xfId="1" applyNumberFormat="1" applyFont="1" applyFill="1" applyBorder="1" applyAlignment="1">
      <alignment horizontal="right" vertical="center"/>
    </xf>
    <xf numFmtId="0" fontId="48" fillId="14" borderId="6" xfId="0" applyFont="1" applyFill="1" applyBorder="1" applyAlignment="1">
      <alignment vertical="center"/>
    </xf>
    <xf numFmtId="0" fontId="48" fillId="17" borderId="6" xfId="0" applyFont="1" applyFill="1" applyBorder="1" applyAlignment="1">
      <alignment vertical="center"/>
    </xf>
    <xf numFmtId="0" fontId="48" fillId="18" borderId="6" xfId="0" applyFont="1" applyFill="1" applyBorder="1" applyAlignment="1">
      <alignment vertical="center"/>
    </xf>
    <xf numFmtId="165" fontId="22" fillId="0" borderId="0" xfId="2" applyNumberFormat="1" applyFont="1" applyFill="1" applyBorder="1" applyAlignment="1">
      <alignment horizontal="right" vertical="center"/>
    </xf>
    <xf numFmtId="164" fontId="20" fillId="11" borderId="0" xfId="1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165" fontId="20" fillId="11" borderId="0" xfId="12" applyNumberFormat="1" applyFont="1" applyFill="1" applyBorder="1" applyAlignment="1">
      <alignment horizontal="right" vertical="center"/>
    </xf>
    <xf numFmtId="164" fontId="20" fillId="4" borderId="0" xfId="12" applyNumberFormat="1" applyFont="1" applyFill="1" applyBorder="1" applyAlignment="1">
      <alignment horizontal="right" vertical="center"/>
    </xf>
    <xf numFmtId="165" fontId="20" fillId="4" borderId="0" xfId="12" applyNumberFormat="1" applyFont="1" applyFill="1" applyBorder="1" applyAlignment="1">
      <alignment horizontal="right" vertical="center"/>
    </xf>
    <xf numFmtId="164" fontId="20" fillId="0" borderId="0" xfId="12" applyNumberFormat="1" applyFont="1" applyFill="1" applyBorder="1" applyAlignment="1">
      <alignment horizontal="right" vertical="center"/>
    </xf>
    <xf numFmtId="165" fontId="20" fillId="0" borderId="0" xfId="12" applyNumberFormat="1" applyFont="1" applyFill="1" applyBorder="1" applyAlignment="1">
      <alignment horizontal="right" vertical="center"/>
    </xf>
    <xf numFmtId="164" fontId="20" fillId="9" borderId="0" xfId="12" applyNumberFormat="1" applyFont="1" applyFill="1" applyBorder="1" applyAlignment="1">
      <alignment horizontal="right" vertical="center"/>
    </xf>
    <xf numFmtId="165" fontId="20" fillId="9" borderId="0" xfId="12" applyNumberFormat="1" applyFont="1" applyFill="1" applyBorder="1" applyAlignment="1">
      <alignment horizontal="right" vertical="center"/>
    </xf>
    <xf numFmtId="164" fontId="22" fillId="0" borderId="0" xfId="12" applyNumberFormat="1" applyFont="1" applyFill="1" applyBorder="1" applyAlignment="1">
      <alignment horizontal="right" vertical="center"/>
    </xf>
    <xf numFmtId="165" fontId="22" fillId="0" borderId="0" xfId="12" applyNumberFormat="1" applyFont="1" applyFill="1" applyBorder="1" applyAlignment="1">
      <alignment horizontal="right" vertical="center"/>
    </xf>
    <xf numFmtId="164" fontId="20" fillId="8" borderId="0" xfId="12" applyNumberFormat="1" applyFont="1" applyFill="1" applyBorder="1" applyAlignment="1">
      <alignment horizontal="right" vertical="center"/>
    </xf>
    <xf numFmtId="165" fontId="20" fillId="8" borderId="0" xfId="12" applyNumberFormat="1" applyFont="1" applyFill="1" applyBorder="1" applyAlignment="1">
      <alignment horizontal="right" vertical="center"/>
    </xf>
    <xf numFmtId="164" fontId="20" fillId="7" borderId="0" xfId="12" applyNumberFormat="1" applyFont="1" applyFill="1" applyBorder="1" applyAlignment="1">
      <alignment horizontal="right" vertical="center"/>
    </xf>
    <xf numFmtId="165" fontId="20" fillId="7" borderId="0" xfId="12" applyNumberFormat="1" applyFont="1" applyFill="1" applyBorder="1" applyAlignment="1">
      <alignment horizontal="right" vertical="center"/>
    </xf>
    <xf numFmtId="3" fontId="10" fillId="10" borderId="5" xfId="2" applyNumberFormat="1" applyFont="1" applyFill="1" applyBorder="1" applyAlignment="1">
      <alignment horizontal="right" vertical="center"/>
    </xf>
    <xf numFmtId="165" fontId="22" fillId="6" borderId="0" xfId="12" applyNumberFormat="1" applyFont="1" applyFill="1" applyBorder="1" applyAlignment="1">
      <alignment horizontal="right" vertical="center"/>
    </xf>
    <xf numFmtId="164" fontId="22" fillId="6" borderId="0" xfId="12" applyNumberFormat="1" applyFont="1" applyFill="1" applyBorder="1" applyAlignment="1">
      <alignment horizontal="right" vertical="center"/>
    </xf>
    <xf numFmtId="0" fontId="10" fillId="21" borderId="0" xfId="2" applyFont="1" applyFill="1" applyBorder="1" applyAlignment="1">
      <alignment horizontal="center" vertical="center"/>
    </xf>
    <xf numFmtId="0" fontId="10" fillId="10" borderId="0" xfId="2" applyFont="1" applyFill="1" applyBorder="1" applyAlignment="1">
      <alignment horizontal="center" vertical="center"/>
    </xf>
    <xf numFmtId="0" fontId="10" fillId="10" borderId="2" xfId="2" applyFont="1" applyFill="1" applyBorder="1" applyAlignment="1">
      <alignment horizontal="center" vertical="center"/>
    </xf>
    <xf numFmtId="0" fontId="9" fillId="10" borderId="1" xfId="2" applyFont="1" applyFill="1" applyBorder="1" applyAlignment="1">
      <alignment horizontal="center" vertical="center"/>
    </xf>
    <xf numFmtId="3" fontId="9" fillId="10" borderId="5" xfId="2" applyNumberFormat="1" applyFont="1" applyFill="1" applyBorder="1" applyAlignment="1">
      <alignment horizontal="right" vertical="center"/>
    </xf>
    <xf numFmtId="3" fontId="10" fillId="10" borderId="4" xfId="2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26" fillId="0" borderId="0" xfId="2" applyFont="1" applyFill="1" applyBorder="1" applyAlignment="1">
      <alignment horizontal="centerContinuous" vertical="center"/>
    </xf>
    <xf numFmtId="3" fontId="26" fillId="0" borderId="0" xfId="2" applyNumberFormat="1" applyFont="1" applyFill="1" applyBorder="1" applyAlignment="1">
      <alignment horizontal="centerContinuous" vertical="center"/>
    </xf>
    <xf numFmtId="0" fontId="27" fillId="0" borderId="0" xfId="2" applyFont="1" applyFill="1" applyBorder="1" applyAlignment="1">
      <alignment horizontal="centerContinuous" vertical="center"/>
    </xf>
    <xf numFmtId="3" fontId="17" fillId="0" borderId="0" xfId="2" applyNumberFormat="1" applyFont="1" applyFill="1" applyBorder="1" applyAlignment="1">
      <alignment horizontal="centerContinuous" vertical="center"/>
    </xf>
    <xf numFmtId="0" fontId="17" fillId="0" borderId="0" xfId="2" applyFont="1" applyFill="1" applyBorder="1" applyAlignment="1">
      <alignment horizontal="centerContinuous" vertical="center"/>
    </xf>
    <xf numFmtId="0" fontId="28" fillId="0" borderId="0" xfId="2" applyFont="1" applyFill="1" applyBorder="1" applyAlignment="1">
      <alignment horizontal="centerContinuous" vertical="center"/>
    </xf>
    <xf numFmtId="3" fontId="10" fillId="0" borderId="0" xfId="2" applyNumberFormat="1" applyFont="1" applyFill="1" applyBorder="1" applyAlignment="1">
      <alignment horizontal="centerContinuous" vertical="center"/>
    </xf>
    <xf numFmtId="0" fontId="10" fillId="0" borderId="0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Continuous" vertical="center"/>
    </xf>
    <xf numFmtId="0" fontId="10" fillId="0" borderId="0" xfId="2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center" vertical="center"/>
    </xf>
    <xf numFmtId="0" fontId="10" fillId="16" borderId="2" xfId="2" applyFont="1" applyFill="1" applyBorder="1" applyAlignment="1">
      <alignment horizontal="center" vertical="center"/>
    </xf>
    <xf numFmtId="0" fontId="9" fillId="16" borderId="1" xfId="2" applyFont="1" applyFill="1" applyBorder="1" applyAlignment="1">
      <alignment horizontal="center" vertical="center"/>
    </xf>
    <xf numFmtId="3" fontId="9" fillId="16" borderId="5" xfId="2" applyNumberFormat="1" applyFont="1" applyFill="1" applyBorder="1" applyAlignment="1">
      <alignment horizontal="right" vertical="center"/>
    </xf>
    <xf numFmtId="3" fontId="10" fillId="16" borderId="5" xfId="2" applyNumberFormat="1" applyFont="1" applyFill="1" applyBorder="1" applyAlignment="1">
      <alignment horizontal="right" vertical="center"/>
    </xf>
    <xf numFmtId="3" fontId="10" fillId="16" borderId="4" xfId="2" applyNumberFormat="1" applyFont="1" applyFill="1" applyBorder="1" applyAlignment="1">
      <alignment horizontal="right" vertical="center"/>
    </xf>
    <xf numFmtId="3" fontId="9" fillId="15" borderId="0" xfId="2" applyNumberFormat="1" applyFont="1" applyFill="1" applyBorder="1" applyAlignment="1">
      <alignment horizontal="right" vertical="center"/>
    </xf>
    <xf numFmtId="3" fontId="10" fillId="15" borderId="0" xfId="2" applyNumberFormat="1" applyFont="1" applyFill="1" applyBorder="1" applyAlignment="1">
      <alignment horizontal="right" vertical="center"/>
    </xf>
    <xf numFmtId="3" fontId="10" fillId="15" borderId="19" xfId="2" applyNumberFormat="1" applyFont="1" applyFill="1" applyBorder="1" applyAlignment="1">
      <alignment horizontal="right" vertical="center"/>
    </xf>
    <xf numFmtId="0" fontId="10" fillId="0" borderId="16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9" fillId="0" borderId="11" xfId="2" applyFont="1" applyFill="1" applyBorder="1" applyAlignment="1">
      <alignment horizontal="centerContinuous" vertical="center"/>
    </xf>
    <xf numFmtId="0" fontId="30" fillId="0" borderId="11" xfId="2" applyFont="1" applyFill="1" applyBorder="1" applyAlignment="1">
      <alignment horizontal="centerContinuous" vertical="center"/>
    </xf>
    <xf numFmtId="0" fontId="29" fillId="0" borderId="11" xfId="2" applyFont="1" applyFill="1" applyBorder="1" applyAlignment="1">
      <alignment horizontal="centerContinuous" vertical="center" wrapText="1"/>
    </xf>
    <xf numFmtId="0" fontId="2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28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centerContinuous" vertical="center"/>
    </xf>
    <xf numFmtId="3" fontId="11" fillId="0" borderId="19" xfId="2" applyNumberFormat="1" applyFont="1" applyFill="1" applyBorder="1" applyAlignment="1">
      <alignment horizontal="right" vertical="center" wrapText="1"/>
    </xf>
    <xf numFmtId="3" fontId="11" fillId="0" borderId="20" xfId="2" applyNumberFormat="1" applyFont="1" applyFill="1" applyBorder="1" applyAlignment="1">
      <alignment horizontal="center" vertical="center" wrapText="1"/>
    </xf>
    <xf numFmtId="3" fontId="11" fillId="0" borderId="19" xfId="2" applyNumberFormat="1" applyFont="1" applyFill="1" applyBorder="1" applyAlignment="1">
      <alignment horizontal="center" vertical="center" wrapText="1"/>
    </xf>
    <xf numFmtId="3" fontId="11" fillId="21" borderId="19" xfId="2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166" fontId="15" fillId="0" borderId="16" xfId="1" applyNumberFormat="1" applyFont="1" applyFill="1" applyBorder="1" applyAlignment="1">
      <alignment horizontal="right" vertical="center"/>
    </xf>
    <xf numFmtId="166" fontId="15" fillId="21" borderId="0" xfId="1" applyNumberFormat="1" applyFont="1" applyFill="1" applyBorder="1" applyAlignment="1">
      <alignment horizontal="right" vertical="center"/>
    </xf>
    <xf numFmtId="0" fontId="29" fillId="0" borderId="0" xfId="2" applyFont="1" applyFill="1" applyBorder="1" applyAlignment="1">
      <alignment horizontal="left" vertical="center" wrapText="1"/>
    </xf>
    <xf numFmtId="0" fontId="29" fillId="0" borderId="0" xfId="2" applyFont="1" applyFill="1" applyBorder="1" applyAlignment="1">
      <alignment horizontal="right" vertical="center"/>
    </xf>
    <xf numFmtId="0" fontId="29" fillId="0" borderId="11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18" borderId="0" xfId="2" applyFont="1" applyFill="1" applyBorder="1" applyAlignment="1">
      <alignment horizontal="centerContinuous" vertical="center"/>
    </xf>
    <xf numFmtId="3" fontId="10" fillId="18" borderId="19" xfId="2" applyNumberFormat="1" applyFont="1" applyFill="1" applyBorder="1" applyAlignment="1">
      <alignment horizontal="right" vertical="center"/>
    </xf>
    <xf numFmtId="3" fontId="9" fillId="18" borderId="0" xfId="2" applyNumberFormat="1" applyFont="1" applyFill="1" applyBorder="1" applyAlignment="1">
      <alignment horizontal="right" vertical="center"/>
    </xf>
    <xf numFmtId="0" fontId="10" fillId="18" borderId="0" xfId="2" quotePrefix="1" applyNumberFormat="1" applyFont="1" applyFill="1" applyBorder="1" applyAlignment="1">
      <alignment horizontal="centerContinuous" vertical="center"/>
    </xf>
    <xf numFmtId="3" fontId="10" fillId="0" borderId="19" xfId="2" applyNumberFormat="1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9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Continuous" vertical="center"/>
    </xf>
    <xf numFmtId="0" fontId="58" fillId="0" borderId="0" xfId="2" applyFont="1" applyFill="1" applyBorder="1" applyAlignment="1">
      <alignment horizontal="centerContinuous" vertical="center"/>
    </xf>
    <xf numFmtId="3" fontId="10" fillId="0" borderId="0" xfId="2" applyNumberFormat="1" applyFont="1" applyFill="1" applyBorder="1" applyAlignment="1">
      <alignment horizontal="left" vertical="center" wrapText="1"/>
    </xf>
    <xf numFmtId="3" fontId="11" fillId="0" borderId="0" xfId="2" applyNumberFormat="1" applyFont="1" applyFill="1" applyBorder="1" applyAlignment="1">
      <alignment horizontal="right" vertical="center" wrapText="1"/>
    </xf>
    <xf numFmtId="3" fontId="11" fillId="0" borderId="16" xfId="2" applyNumberFormat="1" applyFont="1" applyFill="1" applyBorder="1" applyAlignment="1">
      <alignment horizontal="center" vertical="center" wrapText="1"/>
    </xf>
    <xf numFmtId="3" fontId="11" fillId="21" borderId="0" xfId="2" applyNumberFormat="1" applyFont="1" applyFill="1" applyBorder="1" applyAlignment="1">
      <alignment horizontal="center" vertical="center" wrapText="1"/>
    </xf>
    <xf numFmtId="3" fontId="10" fillId="18" borderId="0" xfId="2" applyNumberFormat="1" applyFont="1" applyFill="1" applyBorder="1" applyAlignment="1">
      <alignment horizontal="right" vertical="center"/>
    </xf>
    <xf numFmtId="3" fontId="44" fillId="0" borderId="0" xfId="2" applyNumberFormat="1" applyFont="1" applyBorder="1" applyAlignment="1">
      <alignment vertical="center"/>
    </xf>
    <xf numFmtId="0" fontId="44" fillId="0" borderId="0" xfId="2" applyFont="1" applyFill="1" applyBorder="1" applyAlignment="1">
      <alignment vertical="center"/>
    </xf>
    <xf numFmtId="3" fontId="44" fillId="0" borderId="0" xfId="2" applyNumberFormat="1" applyFont="1" applyFill="1" applyBorder="1" applyAlignment="1">
      <alignment vertical="center"/>
    </xf>
    <xf numFmtId="3" fontId="10" fillId="11" borderId="0" xfId="2" applyNumberFormat="1" applyFont="1" applyFill="1" applyBorder="1" applyAlignment="1">
      <alignment vertical="center"/>
    </xf>
    <xf numFmtId="3" fontId="10" fillId="4" borderId="0" xfId="2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65" fontId="15" fillId="0" borderId="0" xfId="2" applyNumberFormat="1" applyFont="1" applyBorder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3" fontId="10" fillId="0" borderId="0" xfId="2" applyNumberFormat="1" applyFont="1" applyBorder="1" applyAlignment="1">
      <alignment vertical="center"/>
    </xf>
    <xf numFmtId="165" fontId="23" fillId="0" borderId="0" xfId="1" applyNumberFormat="1" applyFont="1" applyBorder="1" applyAlignment="1">
      <alignment horizontal="right" vertical="center"/>
    </xf>
    <xf numFmtId="0" fontId="23" fillId="0" borderId="0" xfId="2" applyFont="1" applyFill="1" applyBorder="1" applyAlignment="1">
      <alignment vertical="center"/>
    </xf>
    <xf numFmtId="3" fontId="10" fillId="6" borderId="0" xfId="2" applyNumberFormat="1" applyFont="1" applyFill="1" applyBorder="1" applyAlignment="1">
      <alignment vertical="center"/>
    </xf>
    <xf numFmtId="0" fontId="46" fillId="0" borderId="0" xfId="13" applyFont="1" applyBorder="1" applyAlignment="1">
      <alignment vertical="center"/>
    </xf>
    <xf numFmtId="37" fontId="9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Fill="1" applyBorder="1" applyAlignment="1">
      <alignment vertical="center"/>
    </xf>
    <xf numFmtId="3" fontId="9" fillId="0" borderId="22" xfId="2" applyNumberFormat="1" applyFont="1" applyFill="1" applyBorder="1" applyAlignment="1">
      <alignment vertical="center"/>
    </xf>
    <xf numFmtId="0" fontId="46" fillId="7" borderId="0" xfId="13" applyFont="1" applyFill="1" applyBorder="1" applyAlignment="1">
      <alignment vertical="center"/>
    </xf>
    <xf numFmtId="0" fontId="48" fillId="25" borderId="6" xfId="0" applyFont="1" applyFill="1" applyBorder="1" applyAlignment="1">
      <alignment vertical="center"/>
    </xf>
    <xf numFmtId="0" fontId="63" fillId="23" borderId="8" xfId="0" applyFont="1" applyFill="1" applyBorder="1" applyAlignment="1">
      <alignment vertical="center"/>
    </xf>
    <xf numFmtId="0" fontId="47" fillId="22" borderId="6" xfId="0" applyFont="1" applyFill="1" applyBorder="1" applyAlignment="1">
      <alignment vertical="center"/>
    </xf>
    <xf numFmtId="0" fontId="47" fillId="22" borderId="7" xfId="0" applyFont="1" applyFill="1" applyBorder="1" applyAlignment="1">
      <alignment vertical="center"/>
    </xf>
    <xf numFmtId="0" fontId="47" fillId="24" borderId="6" xfId="0" applyFont="1" applyFill="1" applyBorder="1" applyAlignment="1">
      <alignment vertical="center"/>
    </xf>
    <xf numFmtId="0" fontId="47" fillId="26" borderId="6" xfId="0" applyFont="1" applyFill="1" applyBorder="1" applyAlignment="1">
      <alignment vertical="center"/>
    </xf>
    <xf numFmtId="3" fontId="9" fillId="0" borderId="0" xfId="2" applyNumberFormat="1" applyFont="1" applyFill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3" fontId="63" fillId="23" borderId="9" xfId="9" applyNumberFormat="1" applyFont="1" applyFill="1" applyBorder="1" applyAlignment="1">
      <alignment horizontal="right"/>
    </xf>
    <xf numFmtId="3" fontId="64" fillId="22" borderId="9" xfId="9" applyNumberFormat="1" applyFont="1" applyFill="1" applyBorder="1" applyAlignment="1">
      <alignment horizontal="right" vertical="center"/>
    </xf>
    <xf numFmtId="3" fontId="12" fillId="14" borderId="6" xfId="9" applyNumberFormat="1" applyFont="1" applyFill="1" applyBorder="1" applyAlignment="1">
      <alignment horizontal="right"/>
    </xf>
    <xf numFmtId="3" fontId="12" fillId="17" borderId="6" xfId="9" applyNumberFormat="1" applyFont="1" applyFill="1" applyBorder="1" applyAlignment="1">
      <alignment horizontal="right"/>
    </xf>
    <xf numFmtId="3" fontId="12" fillId="18" borderId="6" xfId="9" applyNumberFormat="1" applyFont="1" applyFill="1" applyBorder="1" applyAlignment="1">
      <alignment horizontal="right"/>
    </xf>
    <xf numFmtId="3" fontId="12" fillId="25" borderId="6" xfId="9" applyNumberFormat="1" applyFont="1" applyFill="1" applyBorder="1" applyAlignment="1">
      <alignment horizontal="right"/>
    </xf>
    <xf numFmtId="3" fontId="38" fillId="0" borderId="6" xfId="9" applyNumberFormat="1" applyFont="1" applyBorder="1" applyAlignment="1">
      <alignment horizontal="right" vertical="center"/>
    </xf>
    <xf numFmtId="3" fontId="35" fillId="22" borderId="6" xfId="9" applyNumberFormat="1" applyFont="1" applyFill="1" applyBorder="1" applyAlignment="1">
      <alignment horizontal="right" vertical="center"/>
    </xf>
    <xf numFmtId="3" fontId="12" fillId="0" borderId="6" xfId="9" applyNumberFormat="1" applyFont="1" applyFill="1" applyBorder="1" applyAlignment="1">
      <alignment horizontal="right"/>
    </xf>
    <xf numFmtId="3" fontId="37" fillId="0" borderId="6" xfId="9" applyNumberFormat="1" applyFont="1" applyBorder="1" applyAlignment="1">
      <alignment horizontal="right" vertical="center"/>
    </xf>
    <xf numFmtId="3" fontId="16" fillId="22" borderId="6" xfId="9" applyNumberFormat="1" applyFont="1" applyFill="1" applyBorder="1" applyAlignment="1">
      <alignment horizontal="right" vertical="center"/>
    </xf>
    <xf numFmtId="3" fontId="39" fillId="0" borderId="6" xfId="9" applyNumberFormat="1" applyFont="1" applyFill="1" applyBorder="1" applyAlignment="1">
      <alignment horizontal="right"/>
    </xf>
    <xf numFmtId="3" fontId="36" fillId="0" borderId="6" xfId="9" applyNumberFormat="1" applyFont="1" applyBorder="1" applyAlignment="1">
      <alignment horizontal="right" vertical="center"/>
    </xf>
    <xf numFmtId="169" fontId="37" fillId="0" borderId="6" xfId="9" applyNumberFormat="1" applyFont="1" applyBorder="1" applyAlignment="1">
      <alignment horizontal="right" vertical="center"/>
    </xf>
    <xf numFmtId="3" fontId="35" fillId="26" borderId="6" xfId="9" applyNumberFormat="1" applyFont="1" applyFill="1" applyBorder="1" applyAlignment="1">
      <alignment horizontal="right" vertical="center"/>
    </xf>
    <xf numFmtId="3" fontId="35" fillId="0" borderId="6" xfId="9" applyNumberFormat="1" applyFont="1" applyFill="1" applyBorder="1" applyAlignment="1">
      <alignment horizontal="right" vertical="center"/>
    </xf>
    <xf numFmtId="3" fontId="35" fillId="24" borderId="6" xfId="9" applyNumberFormat="1" applyFont="1" applyFill="1" applyBorder="1" applyAlignment="1">
      <alignment horizontal="right" vertical="center"/>
    </xf>
    <xf numFmtId="3" fontId="36" fillId="0" borderId="6" xfId="9" applyNumberFormat="1" applyFont="1" applyFill="1" applyBorder="1" applyAlignment="1">
      <alignment horizontal="right" vertical="center"/>
    </xf>
    <xf numFmtId="3" fontId="35" fillId="22" borderId="7" xfId="9" applyNumberFormat="1" applyFont="1" applyFill="1" applyBorder="1" applyAlignment="1">
      <alignment horizontal="right" vertical="center"/>
    </xf>
    <xf numFmtId="3" fontId="12" fillId="0" borderId="0" xfId="9" applyNumberFormat="1" applyFont="1" applyAlignment="1">
      <alignment horizontal="right"/>
    </xf>
    <xf numFmtId="0" fontId="12" fillId="0" borderId="0" xfId="9" applyFont="1" applyAlignment="1">
      <alignment horizontal="right"/>
    </xf>
    <xf numFmtId="3" fontId="61" fillId="0" borderId="0" xfId="9" applyNumberFormat="1" applyFont="1" applyAlignment="1">
      <alignment horizontal="right"/>
    </xf>
    <xf numFmtId="3" fontId="64" fillId="13" borderId="0" xfId="9" applyNumberFormat="1" applyFont="1" applyFill="1" applyAlignment="1">
      <alignment horizontal="right"/>
    </xf>
    <xf numFmtId="3" fontId="13" fillId="14" borderId="9" xfId="9" applyNumberFormat="1" applyFont="1" applyFill="1" applyBorder="1" applyAlignment="1">
      <alignment horizontal="right"/>
    </xf>
    <xf numFmtId="0" fontId="61" fillId="0" borderId="0" xfId="9" applyFont="1" applyAlignment="1">
      <alignment horizontal="right"/>
    </xf>
    <xf numFmtId="3" fontId="13" fillId="17" borderId="9" xfId="9" applyNumberFormat="1" applyFont="1" applyFill="1" applyBorder="1" applyAlignment="1">
      <alignment horizontal="right"/>
    </xf>
    <xf numFmtId="3" fontId="13" fillId="18" borderId="9" xfId="9" applyNumberFormat="1" applyFont="1" applyFill="1" applyBorder="1" applyAlignment="1">
      <alignment horizontal="right"/>
    </xf>
    <xf numFmtId="3" fontId="13" fillId="25" borderId="9" xfId="9" applyNumberFormat="1" applyFont="1" applyFill="1" applyBorder="1" applyAlignment="1">
      <alignment horizontal="right"/>
    </xf>
    <xf numFmtId="3" fontId="13" fillId="25" borderId="7" xfId="9" applyNumberFormat="1" applyFont="1" applyFill="1" applyBorder="1" applyAlignment="1">
      <alignment horizontal="right"/>
    </xf>
    <xf numFmtId="0" fontId="62" fillId="13" borderId="0" xfId="9" applyFont="1" applyFill="1" applyAlignment="1">
      <alignment horizontal="right"/>
    </xf>
    <xf numFmtId="1" fontId="52" fillId="0" borderId="0" xfId="45" applyNumberFormat="1" applyFont="1" applyFill="1" applyBorder="1" applyAlignment="1">
      <alignment horizontal="centerContinuous"/>
    </xf>
    <xf numFmtId="1" fontId="67" fillId="0" borderId="0" xfId="45" applyNumberFormat="1" applyFont="1" applyFill="1" applyBorder="1" applyAlignment="1">
      <alignment horizontal="centerContinuous" vertical="top"/>
    </xf>
    <xf numFmtId="1" fontId="67" fillId="0" borderId="0" xfId="45" applyNumberFormat="1" applyFont="1" applyFill="1" applyBorder="1" applyAlignment="1" applyProtection="1">
      <alignment horizontal="centerContinuous" vertical="top"/>
    </xf>
    <xf numFmtId="1" fontId="67" fillId="0" borderId="0" xfId="45" applyNumberFormat="1" applyFont="1" applyFill="1" applyBorder="1" applyAlignment="1" applyProtection="1">
      <alignment horizontal="left" vertical="top"/>
    </xf>
    <xf numFmtId="1" fontId="67" fillId="0" borderId="0" xfId="45" applyNumberFormat="1" applyFont="1" applyFill="1" applyBorder="1" applyAlignment="1">
      <alignment horizontal="left" vertical="top"/>
    </xf>
    <xf numFmtId="1" fontId="52" fillId="0" borderId="0" xfId="45" applyNumberFormat="1" applyFont="1" applyFill="1" applyBorder="1"/>
    <xf numFmtId="1" fontId="52" fillId="0" borderId="0" xfId="45" applyNumberFormat="1" applyFont="1" applyFill="1" applyBorder="1" applyAlignment="1">
      <alignment horizontal="centerContinuous" vertical="top"/>
    </xf>
    <xf numFmtId="1" fontId="69" fillId="0" borderId="0" xfId="45" applyNumberFormat="1" applyFont="1" applyFill="1" applyBorder="1" applyAlignment="1">
      <alignment horizontal="centerContinuous" vertical="top"/>
    </xf>
    <xf numFmtId="1" fontId="52" fillId="0" borderId="0" xfId="45" applyNumberFormat="1" applyFont="1" applyFill="1" applyBorder="1" applyAlignment="1" applyProtection="1">
      <alignment horizontal="centerContinuous" vertical="top"/>
    </xf>
    <xf numFmtId="1" fontId="52" fillId="0" borderId="0" xfId="45" applyNumberFormat="1" applyFont="1" applyFill="1" applyBorder="1" applyAlignment="1" applyProtection="1">
      <alignment horizontal="left" vertical="top"/>
    </xf>
    <xf numFmtId="1" fontId="69" fillId="0" borderId="0" xfId="45" applyNumberFormat="1" applyFont="1" applyFill="1" applyBorder="1" applyAlignment="1">
      <alignment horizontal="left" vertical="top"/>
    </xf>
    <xf numFmtId="1" fontId="52" fillId="0" borderId="0" xfId="45" applyNumberFormat="1" applyFont="1" applyFill="1" applyBorder="1" applyAlignment="1">
      <alignment horizontal="left" vertical="top"/>
    </xf>
    <xf numFmtId="3" fontId="16" fillId="0" borderId="0" xfId="2" applyNumberFormat="1" applyFont="1" applyFill="1" applyBorder="1" applyAlignment="1">
      <alignment horizontal="left"/>
    </xf>
    <xf numFmtId="3" fontId="16" fillId="0" borderId="0" xfId="2" applyNumberFormat="1" applyFont="1" applyFill="1" applyBorder="1" applyAlignment="1">
      <alignment horizontal="left" vertical="center"/>
    </xf>
    <xf numFmtId="49" fontId="31" fillId="0" borderId="0" xfId="2" applyNumberFormat="1" applyFont="1" applyFill="1" applyBorder="1" applyAlignment="1">
      <alignment horizontal="left" vertical="center" wrapText="1"/>
    </xf>
    <xf numFmtId="49" fontId="31" fillId="0" borderId="21" xfId="2" applyNumberFormat="1" applyFont="1" applyFill="1" applyBorder="1" applyAlignment="1">
      <alignment horizontal="left" vertical="center" wrapText="1"/>
    </xf>
    <xf numFmtId="49" fontId="31" fillId="0" borderId="12" xfId="2" applyNumberFormat="1" applyFont="1" applyFill="1" applyBorder="1" applyAlignment="1">
      <alignment horizontal="left" vertical="center" wrapText="1"/>
    </xf>
    <xf numFmtId="3" fontId="10" fillId="0" borderId="19" xfId="2" applyNumberFormat="1" applyFont="1" applyFill="1" applyBorder="1" applyAlignment="1">
      <alignment horizontal="left" vertical="top"/>
    </xf>
    <xf numFmtId="3" fontId="10" fillId="0" borderId="19" xfId="2" applyNumberFormat="1" applyFont="1" applyFill="1" applyBorder="1" applyAlignment="1">
      <alignment horizontal="left" vertical="center"/>
    </xf>
    <xf numFmtId="165" fontId="14" fillId="0" borderId="0" xfId="2" applyNumberFormat="1" applyFont="1" applyFill="1" applyBorder="1" applyAlignment="1">
      <alignment horizontal="left" vertical="center"/>
    </xf>
    <xf numFmtId="165" fontId="14" fillId="0" borderId="22" xfId="2" applyNumberFormat="1" applyFont="1" applyFill="1" applyBorder="1" applyAlignment="1">
      <alignment horizontal="left" vertical="center"/>
    </xf>
    <xf numFmtId="165" fontId="14" fillId="0" borderId="16" xfId="2" applyNumberFormat="1" applyFont="1" applyFill="1" applyBorder="1" applyAlignment="1">
      <alignment horizontal="left" vertical="center"/>
    </xf>
    <xf numFmtId="165" fontId="15" fillId="0" borderId="0" xfId="2" applyNumberFormat="1" applyFont="1" applyBorder="1" applyAlignment="1">
      <alignment horizontal="left" vertical="center"/>
    </xf>
    <xf numFmtId="165" fontId="15" fillId="0" borderId="0" xfId="2" applyNumberFormat="1" applyFont="1" applyFill="1" applyBorder="1" applyAlignment="1">
      <alignment horizontal="left" vertical="center"/>
    </xf>
    <xf numFmtId="165" fontId="15" fillId="0" borderId="22" xfId="2" applyNumberFormat="1" applyFont="1" applyFill="1" applyBorder="1" applyAlignment="1">
      <alignment horizontal="left" vertical="center"/>
    </xf>
    <xf numFmtId="0" fontId="9" fillId="5" borderId="0" xfId="2" applyFont="1" applyFill="1" applyBorder="1" applyAlignment="1">
      <alignment horizontal="center" vertical="center"/>
    </xf>
    <xf numFmtId="165" fontId="15" fillId="0" borderId="16" xfId="2" applyNumberFormat="1" applyFont="1" applyFill="1" applyBorder="1" applyAlignment="1">
      <alignment horizontal="left" vertical="center"/>
    </xf>
    <xf numFmtId="0" fontId="46" fillId="11" borderId="0" xfId="0" applyFont="1" applyFill="1" applyBorder="1" applyAlignment="1">
      <alignment vertical="center"/>
    </xf>
    <xf numFmtId="165" fontId="11" fillId="11" borderId="0" xfId="1" applyNumberFormat="1" applyFont="1" applyFill="1" applyBorder="1" applyAlignment="1">
      <alignment horizontal="left" vertical="center"/>
    </xf>
    <xf numFmtId="165" fontId="11" fillId="0" borderId="0" xfId="1" applyNumberFormat="1" applyFont="1" applyFill="1" applyBorder="1" applyAlignment="1">
      <alignment horizontal="left" vertical="center"/>
    </xf>
    <xf numFmtId="165" fontId="11" fillId="0" borderId="22" xfId="1" applyNumberFormat="1" applyFont="1" applyFill="1" applyBorder="1" applyAlignment="1">
      <alignment horizontal="left" vertical="center"/>
    </xf>
    <xf numFmtId="3" fontId="10" fillId="5" borderId="0" xfId="2" applyNumberFormat="1" applyFont="1" applyFill="1" applyBorder="1" applyAlignment="1">
      <alignment horizontal="right" vertical="center"/>
    </xf>
    <xf numFmtId="165" fontId="11" fillId="0" borderId="16" xfId="1" applyNumberFormat="1" applyFont="1" applyFill="1" applyBorder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9" fillId="5" borderId="0" xfId="2" applyFont="1" applyFill="1" applyBorder="1" applyAlignment="1">
      <alignment horizontal="right" vertical="center"/>
    </xf>
    <xf numFmtId="0" fontId="46" fillId="4" borderId="0" xfId="0" applyFont="1" applyFill="1" applyBorder="1" applyAlignment="1">
      <alignment vertical="center"/>
    </xf>
    <xf numFmtId="165" fontId="11" fillId="4" borderId="0" xfId="1" applyNumberFormat="1" applyFont="1" applyFill="1" applyBorder="1" applyAlignment="1">
      <alignment horizontal="left" vertical="center"/>
    </xf>
    <xf numFmtId="165" fontId="15" fillId="0" borderId="0" xfId="1" applyNumberFormat="1" applyFont="1" applyFill="1" applyBorder="1" applyAlignment="1">
      <alignment horizontal="left" vertical="center"/>
    </xf>
    <xf numFmtId="165" fontId="15" fillId="0" borderId="22" xfId="1" applyNumberFormat="1" applyFont="1" applyFill="1" applyBorder="1" applyAlignment="1">
      <alignment horizontal="left" vertical="center"/>
    </xf>
    <xf numFmtId="3" fontId="9" fillId="5" borderId="0" xfId="2" applyNumberFormat="1" applyFont="1" applyFill="1" applyBorder="1" applyAlignment="1">
      <alignment horizontal="right" vertical="center"/>
    </xf>
    <xf numFmtId="165" fontId="15" fillId="0" borderId="16" xfId="1" applyNumberFormat="1" applyFont="1" applyFill="1" applyBorder="1" applyAlignment="1">
      <alignment horizontal="left" vertical="center"/>
    </xf>
    <xf numFmtId="0" fontId="46" fillId="0" borderId="0" xfId="0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horizontal="right" vertical="center"/>
    </xf>
    <xf numFmtId="165" fontId="11" fillId="0" borderId="0" xfId="1" applyNumberFormat="1" applyFont="1" applyBorder="1" applyAlignment="1">
      <alignment horizontal="left" vertical="center"/>
    </xf>
    <xf numFmtId="0" fontId="46" fillId="28" borderId="0" xfId="0" applyFont="1" applyFill="1" applyBorder="1" applyAlignment="1">
      <alignment vertical="center"/>
    </xf>
    <xf numFmtId="3" fontId="10" fillId="28" borderId="0" xfId="2" applyNumberFormat="1" applyFont="1" applyFill="1" applyBorder="1" applyAlignment="1">
      <alignment vertical="center"/>
    </xf>
    <xf numFmtId="165" fontId="11" fillId="28" borderId="0" xfId="1" applyNumberFormat="1" applyFont="1" applyFill="1" applyBorder="1" applyAlignment="1">
      <alignment horizontal="left" vertical="center"/>
    </xf>
    <xf numFmtId="165" fontId="15" fillId="0" borderId="0" xfId="1" applyNumberFormat="1" applyFont="1" applyBorder="1" applyAlignment="1">
      <alignment horizontal="left" vertical="center"/>
    </xf>
    <xf numFmtId="0" fontId="22" fillId="0" borderId="0" xfId="2" applyFont="1" applyBorder="1"/>
    <xf numFmtId="0" fontId="9" fillId="0" borderId="0" xfId="2" applyFill="1" applyBorder="1" applyAlignment="1">
      <alignment horizontal="left"/>
    </xf>
    <xf numFmtId="0" fontId="9" fillId="0" borderId="0" xfId="2" applyBorder="1" applyAlignment="1">
      <alignment horizontal="left"/>
    </xf>
    <xf numFmtId="3" fontId="22" fillId="0" borderId="0" xfId="2" applyNumberFormat="1" applyFont="1" applyFill="1" applyBorder="1" applyAlignment="1">
      <alignment vertical="center"/>
    </xf>
    <xf numFmtId="3" fontId="20" fillId="0" borderId="0" xfId="2" applyNumberFormat="1" applyFont="1" applyFill="1" applyBorder="1" applyAlignment="1">
      <alignment vertical="center"/>
    </xf>
    <xf numFmtId="3" fontId="22" fillId="2" borderId="0" xfId="2" applyNumberFormat="1" applyFont="1" applyFill="1" applyBorder="1" applyAlignment="1">
      <alignment vertical="center"/>
    </xf>
    <xf numFmtId="3" fontId="22" fillId="0" borderId="0" xfId="2" applyNumberFormat="1" applyFont="1" applyBorder="1" applyAlignment="1">
      <alignment vertical="center"/>
    </xf>
    <xf numFmtId="0" fontId="46" fillId="6" borderId="0" xfId="0" applyFont="1" applyFill="1" applyBorder="1" applyAlignment="1">
      <alignment vertical="center"/>
    </xf>
    <xf numFmtId="165" fontId="11" fillId="6" borderId="0" xfId="1" applyNumberFormat="1" applyFont="1" applyFill="1" applyBorder="1" applyAlignment="1">
      <alignment horizontal="left" vertical="center"/>
    </xf>
    <xf numFmtId="0" fontId="60" fillId="0" borderId="0" xfId="0" applyFont="1" applyFill="1" applyBorder="1" applyAlignment="1">
      <alignment vertical="center"/>
    </xf>
    <xf numFmtId="3" fontId="22" fillId="0" borderId="0" xfId="2" applyNumberFormat="1" applyFont="1" applyBorder="1" applyAlignment="1">
      <alignment horizontal="left" vertical="center"/>
    </xf>
    <xf numFmtId="165" fontId="23" fillId="0" borderId="0" xfId="1" applyNumberFormat="1" applyFont="1" applyBorder="1" applyAlignment="1">
      <alignment horizontal="left" vertical="center"/>
    </xf>
    <xf numFmtId="165" fontId="23" fillId="0" borderId="0" xfId="1" applyNumberFormat="1" applyFont="1" applyFill="1" applyBorder="1" applyAlignment="1">
      <alignment horizontal="left" vertical="center"/>
    </xf>
    <xf numFmtId="165" fontId="23" fillId="0" borderId="22" xfId="1" applyNumberFormat="1" applyFont="1" applyFill="1" applyBorder="1" applyAlignment="1">
      <alignment horizontal="left" vertical="center"/>
    </xf>
    <xf numFmtId="165" fontId="23" fillId="0" borderId="16" xfId="1" applyNumberFormat="1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46" fillId="29" borderId="0" xfId="0" applyFont="1" applyFill="1" applyBorder="1" applyAlignment="1">
      <alignment vertical="center"/>
    </xf>
    <xf numFmtId="3" fontId="10" fillId="29" borderId="0" xfId="2" applyNumberFormat="1" applyFont="1" applyFill="1" applyBorder="1" applyAlignment="1">
      <alignment vertical="center"/>
    </xf>
    <xf numFmtId="165" fontId="11" fillId="29" borderId="0" xfId="1" applyNumberFormat="1" applyFont="1" applyFill="1" applyBorder="1" applyAlignment="1">
      <alignment horizontal="left" vertical="center"/>
    </xf>
    <xf numFmtId="165" fontId="15" fillId="0" borderId="23" xfId="1" applyNumberFormat="1" applyFont="1" applyFill="1" applyBorder="1" applyAlignment="1">
      <alignment horizontal="left" vertical="center"/>
    </xf>
    <xf numFmtId="3" fontId="9" fillId="0" borderId="19" xfId="2" applyNumberFormat="1" applyFont="1" applyFill="1" applyBorder="1" applyAlignment="1">
      <alignment horizontal="right" vertical="center"/>
    </xf>
    <xf numFmtId="165" fontId="15" fillId="0" borderId="20" xfId="1" applyNumberFormat="1" applyFont="1" applyFill="1" applyBorder="1" applyAlignment="1">
      <alignment horizontal="left" vertical="center"/>
    </xf>
    <xf numFmtId="165" fontId="15" fillId="0" borderId="21" xfId="1" applyNumberFormat="1" applyFont="1" applyFill="1" applyBorder="1" applyAlignment="1">
      <alignment horizontal="left" vertical="center"/>
    </xf>
    <xf numFmtId="3" fontId="9" fillId="0" borderId="11" xfId="2" applyNumberFormat="1" applyFont="1" applyFill="1" applyBorder="1" applyAlignment="1">
      <alignment horizontal="right" vertical="center"/>
    </xf>
    <xf numFmtId="165" fontId="15" fillId="0" borderId="12" xfId="1" applyNumberFormat="1" applyFont="1" applyFill="1" applyBorder="1" applyAlignment="1">
      <alignment horizontal="left" vertical="center"/>
    </xf>
    <xf numFmtId="0" fontId="46" fillId="30" borderId="0" xfId="0" applyFont="1" applyFill="1" applyBorder="1" applyAlignment="1">
      <alignment vertical="center"/>
    </xf>
    <xf numFmtId="0" fontId="46" fillId="30" borderId="0" xfId="13" applyFont="1" applyFill="1" applyBorder="1" applyAlignment="1">
      <alignment vertical="center"/>
    </xf>
    <xf numFmtId="165" fontId="11" fillId="30" borderId="0" xfId="1" applyNumberFormat="1" applyFont="1" applyFill="1" applyBorder="1" applyAlignment="1">
      <alignment horizontal="left" vertical="center"/>
    </xf>
    <xf numFmtId="3" fontId="10" fillId="30" borderId="0" xfId="2" applyNumberFormat="1" applyFont="1" applyFill="1" applyBorder="1" applyAlignment="1">
      <alignment horizontal="right" vertical="center"/>
    </xf>
    <xf numFmtId="0" fontId="46" fillId="0" borderId="0" xfId="13" applyFont="1" applyFill="1" applyBorder="1" applyAlignment="1">
      <alignment vertical="center"/>
    </xf>
    <xf numFmtId="0" fontId="46" fillId="7" borderId="0" xfId="0" applyFont="1" applyFill="1" applyBorder="1" applyAlignment="1">
      <alignment vertical="center"/>
    </xf>
    <xf numFmtId="165" fontId="11" fillId="7" borderId="0" xfId="1" applyNumberFormat="1" applyFont="1" applyFill="1" applyBorder="1" applyAlignment="1">
      <alignment horizontal="left" vertical="center"/>
    </xf>
    <xf numFmtId="3" fontId="10" fillId="7" borderId="0" xfId="2" applyNumberFormat="1" applyFont="1" applyFill="1" applyBorder="1" applyAlignment="1">
      <alignment horizontal="right" vertical="center"/>
    </xf>
    <xf numFmtId="0" fontId="46" fillId="31" borderId="0" xfId="0" applyFont="1" applyFill="1" applyBorder="1" applyAlignment="1">
      <alignment vertical="center"/>
    </xf>
    <xf numFmtId="0" fontId="46" fillId="31" borderId="0" xfId="13" applyFont="1" applyFill="1" applyBorder="1" applyAlignment="1">
      <alignment vertical="center"/>
    </xf>
    <xf numFmtId="165" fontId="11" fillId="31" borderId="0" xfId="1" applyNumberFormat="1" applyFont="1" applyFill="1" applyBorder="1" applyAlignment="1">
      <alignment horizontal="left" vertical="center"/>
    </xf>
    <xf numFmtId="3" fontId="10" fillId="31" borderId="0" xfId="2" applyNumberFormat="1" applyFont="1" applyFill="1" applyBorder="1" applyAlignment="1">
      <alignment horizontal="right" vertical="center"/>
    </xf>
    <xf numFmtId="165" fontId="59" fillId="0" borderId="0" xfId="2" applyNumberFormat="1" applyFont="1" applyBorder="1" applyAlignment="1">
      <alignment horizontal="left" vertical="center"/>
    </xf>
    <xf numFmtId="165" fontId="59" fillId="0" borderId="0" xfId="2" applyNumberFormat="1" applyFont="1" applyFill="1" applyBorder="1" applyAlignment="1">
      <alignment horizontal="left" vertical="center"/>
    </xf>
    <xf numFmtId="165" fontId="59" fillId="0" borderId="23" xfId="2" applyNumberFormat="1" applyFont="1" applyFill="1" applyBorder="1" applyAlignment="1">
      <alignment horizontal="left" vertical="center"/>
    </xf>
    <xf numFmtId="0" fontId="44" fillId="0" borderId="19" xfId="2" applyFont="1" applyBorder="1" applyAlignment="1">
      <alignment horizontal="center" vertical="center"/>
    </xf>
    <xf numFmtId="165" fontId="59" fillId="0" borderId="20" xfId="2" applyNumberFormat="1" applyFont="1" applyFill="1" applyBorder="1" applyAlignment="1">
      <alignment horizontal="left" vertical="center"/>
    </xf>
    <xf numFmtId="0" fontId="44" fillId="0" borderId="0" xfId="2" applyFont="1" applyFill="1" applyBorder="1" applyAlignment="1">
      <alignment horizontal="left" vertical="center"/>
    </xf>
    <xf numFmtId="3" fontId="71" fillId="0" borderId="0" xfId="2" applyNumberFormat="1" applyFont="1" applyFill="1" applyBorder="1" applyAlignment="1">
      <alignment vertical="center"/>
    </xf>
    <xf numFmtId="3" fontId="71" fillId="0" borderId="0" xfId="2" applyNumberFormat="1" applyFont="1" applyBorder="1" applyAlignment="1">
      <alignment vertical="center"/>
    </xf>
    <xf numFmtId="168" fontId="60" fillId="0" borderId="0" xfId="2" applyNumberFormat="1" applyFont="1" applyBorder="1" applyAlignment="1">
      <alignment horizontal="left" vertical="center"/>
    </xf>
    <xf numFmtId="0" fontId="60" fillId="0" borderId="0" xfId="2" applyFont="1" applyFill="1" applyBorder="1" applyAlignment="1">
      <alignment horizontal="left" vertical="center"/>
    </xf>
    <xf numFmtId="168" fontId="60" fillId="0" borderId="0" xfId="2" applyNumberFormat="1" applyFont="1" applyFill="1" applyBorder="1" applyAlignment="1">
      <alignment horizontal="left" vertical="center"/>
    </xf>
    <xf numFmtId="0" fontId="73" fillId="0" borderId="0" xfId="2" applyFont="1" applyBorder="1" applyAlignment="1">
      <alignment horizontal="center" vertical="center"/>
    </xf>
    <xf numFmtId="3" fontId="60" fillId="0" borderId="0" xfId="2" applyNumberFormat="1" applyFont="1" applyBorder="1" applyAlignment="1">
      <alignment vertical="center"/>
    </xf>
    <xf numFmtId="168" fontId="60" fillId="0" borderId="0" xfId="2" applyNumberFormat="1" applyFont="1" applyBorder="1" applyAlignment="1">
      <alignment vertical="center"/>
    </xf>
    <xf numFmtId="0" fontId="73" fillId="0" borderId="0" xfId="2" applyFont="1" applyFill="1" applyBorder="1" applyAlignment="1">
      <alignment horizontal="left" vertical="center"/>
    </xf>
    <xf numFmtId="0" fontId="73" fillId="0" borderId="0" xfId="2" applyFont="1" applyFill="1" applyBorder="1" applyAlignment="1">
      <alignment vertical="center"/>
    </xf>
    <xf numFmtId="168" fontId="25" fillId="0" borderId="0" xfId="2" applyNumberFormat="1" applyFont="1" applyBorder="1" applyAlignment="1">
      <alignment horizontal="left" vertical="center"/>
    </xf>
    <xf numFmtId="0" fontId="25" fillId="0" borderId="0" xfId="2" applyFont="1" applyFill="1" applyBorder="1" applyAlignment="1">
      <alignment horizontal="left" vertical="center"/>
    </xf>
    <xf numFmtId="168" fontId="25" fillId="0" borderId="0" xfId="2" applyNumberFormat="1" applyFont="1" applyFill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/>
    </xf>
    <xf numFmtId="164" fontId="15" fillId="0" borderId="0" xfId="2" applyNumberFormat="1" applyFont="1" applyFill="1" applyBorder="1" applyAlignment="1">
      <alignment horizontal="left" vertical="center"/>
    </xf>
    <xf numFmtId="164" fontId="15" fillId="0" borderId="0" xfId="2" applyNumberFormat="1" applyFont="1" applyBorder="1" applyAlignment="1">
      <alignment horizontal="left" vertical="center"/>
    </xf>
    <xf numFmtId="1" fontId="52" fillId="0" borderId="0" xfId="45" applyNumberFormat="1" applyFont="1" applyFill="1" applyBorder="1" applyAlignment="1" applyProtection="1">
      <alignment vertical="top"/>
    </xf>
    <xf numFmtId="1" fontId="69" fillId="0" borderId="0" xfId="45" applyNumberFormat="1" applyFont="1" applyFill="1" applyBorder="1" applyAlignment="1">
      <alignment vertical="top"/>
    </xf>
    <xf numFmtId="1" fontId="67" fillId="0" borderId="0" xfId="45" applyNumberFormat="1" applyFont="1" applyFill="1" applyBorder="1" applyAlignment="1" applyProtection="1">
      <alignment vertical="top"/>
    </xf>
    <xf numFmtId="1" fontId="67" fillId="0" borderId="0" xfId="45" applyNumberFormat="1" applyFont="1" applyFill="1" applyBorder="1" applyAlignment="1">
      <alignment vertical="top"/>
    </xf>
    <xf numFmtId="1" fontId="52" fillId="0" borderId="0" xfId="45" applyNumberFormat="1" applyFont="1" applyFill="1" applyBorder="1" applyAlignment="1"/>
    <xf numFmtId="0" fontId="0" fillId="0" borderId="0" xfId="0" applyBorder="1"/>
    <xf numFmtId="0" fontId="0" fillId="0" borderId="0" xfId="0" applyFill="1" applyBorder="1"/>
    <xf numFmtId="3" fontId="10" fillId="0" borderId="0" xfId="2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8" fillId="0" borderId="0" xfId="0" applyFont="1" applyFill="1" applyBorder="1"/>
    <xf numFmtId="0" fontId="57" fillId="0" borderId="0" xfId="0" applyFont="1" applyFill="1" applyBorder="1"/>
    <xf numFmtId="0" fontId="10" fillId="5" borderId="0" xfId="2" applyFont="1" applyFill="1" applyBorder="1" applyAlignment="1">
      <alignment horizontal="center" vertical="center"/>
    </xf>
    <xf numFmtId="0" fontId="45" fillId="0" borderId="0" xfId="13" applyFont="1" applyFill="1" applyBorder="1" applyAlignment="1">
      <alignment vertical="center"/>
    </xf>
    <xf numFmtId="167" fontId="9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vertical="center"/>
    </xf>
    <xf numFmtId="0" fontId="10" fillId="0" borderId="16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right" vertical="center"/>
    </xf>
    <xf numFmtId="166" fontId="20" fillId="0" borderId="0" xfId="2" applyNumberFormat="1" applyFont="1" applyFill="1" applyBorder="1" applyAlignment="1">
      <alignment horizontal="right" vertical="center"/>
    </xf>
    <xf numFmtId="166" fontId="22" fillId="0" borderId="0" xfId="2" applyNumberFormat="1" applyFont="1" applyFill="1" applyBorder="1" applyAlignment="1">
      <alignment horizontal="right" vertical="center"/>
    </xf>
    <xf numFmtId="170" fontId="22" fillId="0" borderId="0" xfId="2" applyNumberFormat="1" applyFont="1" applyFill="1" applyBorder="1" applyAlignment="1">
      <alignment horizontal="right" vertical="center"/>
    </xf>
    <xf numFmtId="0" fontId="45" fillId="11" borderId="0" xfId="13" applyFont="1" applyFill="1" applyBorder="1" applyAlignment="1">
      <alignment vertical="center"/>
    </xf>
    <xf numFmtId="0" fontId="44" fillId="0" borderId="0" xfId="13" applyFont="1" applyBorder="1" applyAlignment="1">
      <alignment vertical="center"/>
    </xf>
    <xf numFmtId="0" fontId="43" fillId="4" borderId="0" xfId="13" applyFont="1" applyFill="1" applyBorder="1" applyAlignment="1">
      <alignment vertical="center"/>
    </xf>
    <xf numFmtId="0" fontId="46" fillId="9" borderId="0" xfId="13" applyFont="1" applyFill="1" applyBorder="1" applyAlignment="1">
      <alignment vertical="center"/>
    </xf>
    <xf numFmtId="0" fontId="44" fillId="0" borderId="0" xfId="13" applyFont="1" applyFill="1" applyBorder="1" applyAlignment="1">
      <alignment vertical="center"/>
    </xf>
    <xf numFmtId="0" fontId="44" fillId="0" borderId="0" xfId="13" applyFont="1" applyFill="1" applyBorder="1" applyAlignment="1">
      <alignment horizontal="left" vertical="center" indent="1"/>
    </xf>
    <xf numFmtId="0" fontId="43" fillId="11" borderId="0" xfId="13" applyFont="1" applyFill="1" applyBorder="1" applyAlignment="1">
      <alignment vertical="center"/>
    </xf>
    <xf numFmtId="0" fontId="45" fillId="8" borderId="0" xfId="13" applyFont="1" applyFill="1" applyBorder="1" applyAlignment="1">
      <alignment vertical="center"/>
    </xf>
    <xf numFmtId="0" fontId="45" fillId="7" borderId="0" xfId="13" applyFont="1" applyFill="1" applyBorder="1" applyAlignment="1">
      <alignment vertical="center"/>
    </xf>
    <xf numFmtId="164" fontId="21" fillId="0" borderId="0" xfId="2" applyNumberFormat="1" applyFont="1" applyFill="1" applyBorder="1" applyAlignment="1">
      <alignment vertical="center"/>
    </xf>
    <xf numFmtId="165" fontId="21" fillId="0" borderId="0" xfId="2" applyNumberFormat="1" applyFont="1" applyFill="1" applyBorder="1" applyAlignment="1">
      <alignment vertical="center"/>
    </xf>
    <xf numFmtId="0" fontId="9" fillId="0" borderId="16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42" fillId="0" borderId="0" xfId="13" applyBorder="1"/>
    <xf numFmtId="3" fontId="16" fillId="11" borderId="0" xfId="2" applyNumberFormat="1" applyFont="1" applyFill="1" applyBorder="1" applyAlignment="1">
      <alignment horizontal="right" vertical="center"/>
    </xf>
    <xf numFmtId="3" fontId="9" fillId="5" borderId="0" xfId="2" applyNumberFormat="1" applyFont="1" applyFill="1" applyBorder="1" applyAlignment="1">
      <alignment horizontal="right" vertical="center"/>
    </xf>
    <xf numFmtId="3" fontId="18" fillId="4" borderId="0" xfId="2" applyNumberFormat="1" applyFont="1" applyFill="1" applyBorder="1" applyAlignment="1">
      <alignment horizontal="right" vertical="center"/>
    </xf>
    <xf numFmtId="3" fontId="18" fillId="9" borderId="0" xfId="2" applyNumberFormat="1" applyFont="1" applyFill="1" applyBorder="1" applyAlignment="1">
      <alignment horizontal="right" vertical="center"/>
    </xf>
    <xf numFmtId="3" fontId="18" fillId="11" borderId="0" xfId="2" applyNumberFormat="1" applyFont="1" applyFill="1" applyBorder="1" applyAlignment="1">
      <alignment horizontal="right" vertical="center"/>
    </xf>
    <xf numFmtId="3" fontId="10" fillId="9" borderId="0" xfId="2" applyNumberFormat="1" applyFont="1" applyFill="1" applyBorder="1" applyAlignment="1">
      <alignment horizontal="right" vertical="center"/>
    </xf>
    <xf numFmtId="3" fontId="56" fillId="6" borderId="0" xfId="2" applyNumberFormat="1" applyFont="1" applyFill="1" applyBorder="1" applyAlignment="1">
      <alignment horizontal="right" vertical="center"/>
    </xf>
    <xf numFmtId="0" fontId="43" fillId="7" borderId="0" xfId="13" applyFont="1" applyFill="1" applyBorder="1" applyAlignment="1">
      <alignment vertical="center"/>
    </xf>
    <xf numFmtId="3" fontId="18" fillId="7" borderId="0" xfId="2" applyNumberFormat="1" applyFont="1" applyFill="1" applyBorder="1" applyAlignment="1">
      <alignment horizontal="right" vertical="center"/>
    </xf>
    <xf numFmtId="3" fontId="16" fillId="8" borderId="0" xfId="2" applyNumberFormat="1" applyFont="1" applyFill="1" applyBorder="1" applyAlignment="1">
      <alignment horizontal="right" vertical="center"/>
    </xf>
    <xf numFmtId="3" fontId="16" fillId="7" borderId="0" xfId="2" applyNumberFormat="1" applyFont="1" applyFill="1" applyBorder="1" applyAlignment="1">
      <alignment horizontal="right" vertical="center"/>
    </xf>
    <xf numFmtId="0" fontId="45" fillId="19" borderId="0" xfId="13" applyFont="1" applyFill="1" applyBorder="1" applyAlignment="1">
      <alignment vertical="center"/>
    </xf>
    <xf numFmtId="3" fontId="16" fillId="19" borderId="0" xfId="2" applyNumberFormat="1" applyFont="1" applyFill="1" applyBorder="1" applyAlignment="1">
      <alignment horizontal="right" vertical="center"/>
    </xf>
    <xf numFmtId="3" fontId="9" fillId="0" borderId="19" xfId="2" applyNumberFormat="1" applyFont="1" applyFill="1" applyBorder="1" applyAlignment="1">
      <alignment vertical="center"/>
    </xf>
    <xf numFmtId="0" fontId="9" fillId="0" borderId="19" xfId="2" applyFont="1" applyFill="1" applyBorder="1" applyAlignment="1">
      <alignment vertical="center"/>
    </xf>
    <xf numFmtId="0" fontId="9" fillId="5" borderId="19" xfId="2" applyFont="1" applyFill="1" applyBorder="1" applyAlignment="1">
      <alignment horizontal="center" vertical="center"/>
    </xf>
    <xf numFmtId="164" fontId="21" fillId="0" borderId="19" xfId="2" applyNumberFormat="1" applyFont="1" applyFill="1" applyBorder="1" applyAlignment="1">
      <alignment vertical="center"/>
    </xf>
    <xf numFmtId="165" fontId="21" fillId="0" borderId="19" xfId="2" applyNumberFormat="1" applyFont="1" applyFill="1" applyBorder="1" applyAlignment="1">
      <alignment vertical="center"/>
    </xf>
    <xf numFmtId="0" fontId="9" fillId="0" borderId="23" xfId="2" applyFont="1" applyFill="1" applyBorder="1" applyAlignment="1">
      <alignment vertical="center"/>
    </xf>
    <xf numFmtId="166" fontId="20" fillId="0" borderId="16" xfId="2" applyNumberFormat="1" applyFont="1" applyFill="1" applyBorder="1" applyAlignment="1">
      <alignment horizontal="right" vertical="center"/>
    </xf>
    <xf numFmtId="0" fontId="22" fillId="0" borderId="16" xfId="2" applyFont="1" applyFill="1" applyBorder="1" applyAlignment="1">
      <alignment horizontal="right" vertical="center"/>
    </xf>
    <xf numFmtId="166" fontId="22" fillId="0" borderId="16" xfId="2" applyNumberFormat="1" applyFont="1" applyFill="1" applyBorder="1" applyAlignment="1">
      <alignment horizontal="right" vertical="center"/>
    </xf>
    <xf numFmtId="170" fontId="22" fillId="0" borderId="16" xfId="2" applyNumberFormat="1" applyFont="1" applyFill="1" applyBorder="1" applyAlignment="1">
      <alignment horizontal="right" vertical="center"/>
    </xf>
    <xf numFmtId="0" fontId="21" fillId="0" borderId="19" xfId="2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horizontal="left"/>
    </xf>
    <xf numFmtId="3" fontId="10" fillId="0" borderId="0" xfId="2" applyNumberFormat="1" applyFont="1" applyFill="1" applyBorder="1" applyAlignment="1">
      <alignment horizontal="left" vertical="top"/>
    </xf>
    <xf numFmtId="171" fontId="68" fillId="0" borderId="0" xfId="45" applyFont="1" applyFill="1" applyBorder="1" applyAlignment="1">
      <alignment horizontal="centerContinuous" vertical="top"/>
    </xf>
    <xf numFmtId="1" fontId="69" fillId="0" borderId="0" xfId="45" applyNumberFormat="1" applyFont="1" applyFill="1" applyBorder="1" applyAlignment="1">
      <alignment horizontal="centerContinuous" vertical="top"/>
    </xf>
    <xf numFmtId="171" fontId="66" fillId="0" borderId="0" xfId="45" applyFont="1" applyFill="1" applyBorder="1" applyAlignment="1">
      <alignment horizontal="centerContinuous" vertical="top"/>
    </xf>
    <xf numFmtId="1" fontId="67" fillId="0" borderId="0" xfId="45" applyNumberFormat="1" applyFont="1" applyFill="1" applyBorder="1" applyAlignment="1">
      <alignment horizontal="centerContinuous" vertical="top"/>
    </xf>
    <xf numFmtId="0" fontId="46" fillId="0" borderId="0" xfId="13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horizontal="right" vertical="center"/>
    </xf>
    <xf numFmtId="1" fontId="52" fillId="0" borderId="0" xfId="45" applyNumberFormat="1" applyFont="1" applyFill="1" applyBorder="1" applyAlignment="1">
      <alignment vertical="top"/>
    </xf>
    <xf numFmtId="0" fontId="44" fillId="0" borderId="0" xfId="13" applyFont="1" applyBorder="1" applyAlignment="1">
      <alignment horizontal="left" vertical="center" indent="1"/>
    </xf>
    <xf numFmtId="0" fontId="5" fillId="6" borderId="0" xfId="13" applyFont="1" applyFill="1" applyBorder="1" applyAlignment="1">
      <alignment vertical="center"/>
    </xf>
    <xf numFmtId="0" fontId="45" fillId="0" borderId="0" xfId="13" applyFont="1" applyBorder="1" applyAlignment="1">
      <alignment vertical="center"/>
    </xf>
    <xf numFmtId="166" fontId="20" fillId="11" borderId="0" xfId="2" applyNumberFormat="1" applyFont="1" applyFill="1" applyBorder="1" applyAlignment="1">
      <alignment horizontal="right" vertical="center"/>
    </xf>
    <xf numFmtId="166" fontId="20" fillId="4" borderId="0" xfId="2" applyNumberFormat="1" applyFont="1" applyFill="1" applyBorder="1" applyAlignment="1">
      <alignment horizontal="right" vertical="center"/>
    </xf>
    <xf numFmtId="166" fontId="20" fillId="9" borderId="0" xfId="2" applyNumberFormat="1" applyFont="1" applyFill="1" applyBorder="1" applyAlignment="1">
      <alignment horizontal="right" vertical="center"/>
    </xf>
    <xf numFmtId="10" fontId="22" fillId="0" borderId="0" xfId="2" applyNumberFormat="1" applyFont="1" applyFill="1" applyBorder="1" applyAlignment="1">
      <alignment horizontal="right" vertical="center"/>
    </xf>
    <xf numFmtId="166" fontId="22" fillId="6" borderId="0" xfId="2" applyNumberFormat="1" applyFont="1" applyFill="1" applyBorder="1" applyAlignment="1">
      <alignment horizontal="right" vertical="center"/>
    </xf>
    <xf numFmtId="166" fontId="20" fillId="7" borderId="0" xfId="2" applyNumberFormat="1" applyFont="1" applyFill="1" applyBorder="1" applyAlignment="1">
      <alignment horizontal="right" vertical="center"/>
    </xf>
    <xf numFmtId="166" fontId="20" fillId="8" borderId="0" xfId="2" quotePrefix="1" applyNumberFormat="1" applyFont="1" applyFill="1" applyBorder="1" applyAlignment="1">
      <alignment horizontal="right" vertical="center"/>
    </xf>
    <xf numFmtId="166" fontId="20" fillId="7" borderId="0" xfId="2" quotePrefix="1" applyNumberFormat="1" applyFont="1" applyFill="1" applyBorder="1" applyAlignment="1">
      <alignment horizontal="right" vertical="center"/>
    </xf>
    <xf numFmtId="164" fontId="20" fillId="19" borderId="0" xfId="12" applyNumberFormat="1" applyFont="1" applyFill="1" applyBorder="1" applyAlignment="1">
      <alignment horizontal="right" vertical="center"/>
    </xf>
    <xf numFmtId="165" fontId="20" fillId="19" borderId="0" xfId="12" applyNumberFormat="1" applyFont="1" applyFill="1" applyBorder="1" applyAlignment="1">
      <alignment horizontal="right" vertical="center"/>
    </xf>
    <xf numFmtId="166" fontId="20" fillId="19" borderId="0" xfId="2" quotePrefix="1" applyNumberFormat="1" applyFont="1" applyFill="1" applyBorder="1" applyAlignment="1">
      <alignment horizontal="right" vertical="center"/>
    </xf>
    <xf numFmtId="0" fontId="43" fillId="0" borderId="0" xfId="13" applyFont="1" applyFill="1" applyBorder="1" applyAlignment="1">
      <alignment vertical="center"/>
    </xf>
    <xf numFmtId="0" fontId="5" fillId="0" borderId="0" xfId="13" applyFont="1" applyFill="1" applyBorder="1" applyAlignment="1">
      <alignment vertical="center"/>
    </xf>
    <xf numFmtId="0" fontId="0" fillId="0" borderId="0" xfId="0" applyFill="1" applyBorder="1" applyAlignment="1"/>
    <xf numFmtId="0" fontId="10" fillId="0" borderId="0" xfId="2" applyFont="1" applyFill="1" applyBorder="1" applyAlignment="1">
      <alignment horizontal="center"/>
    </xf>
    <xf numFmtId="3" fontId="16" fillId="0" borderId="21" xfId="2" applyNumberFormat="1" applyFont="1" applyFill="1" applyBorder="1" applyAlignment="1">
      <alignment horizontal="left"/>
    </xf>
    <xf numFmtId="0" fontId="10" fillId="0" borderId="12" xfId="2" applyFont="1" applyFill="1" applyBorder="1" applyAlignment="1">
      <alignment horizontal="center"/>
    </xf>
    <xf numFmtId="3" fontId="10" fillId="0" borderId="22" xfId="2" applyNumberFormat="1" applyFont="1" applyFill="1" applyBorder="1" applyAlignment="1">
      <alignment horizontal="left" vertical="center"/>
    </xf>
    <xf numFmtId="0" fontId="45" fillId="0" borderId="22" xfId="13" applyFont="1" applyFill="1" applyBorder="1" applyAlignment="1">
      <alignment vertical="center"/>
    </xf>
    <xf numFmtId="166" fontId="20" fillId="11" borderId="16" xfId="2" applyNumberFormat="1" applyFont="1" applyFill="1" applyBorder="1" applyAlignment="1">
      <alignment horizontal="right" vertical="center"/>
    </xf>
    <xf numFmtId="0" fontId="44" fillId="0" borderId="22" xfId="13" applyFont="1" applyFill="1" applyBorder="1" applyAlignment="1">
      <alignment vertical="center"/>
    </xf>
    <xf numFmtId="0" fontId="43" fillId="0" borderId="22" xfId="13" applyFont="1" applyFill="1" applyBorder="1" applyAlignment="1">
      <alignment vertical="center"/>
    </xf>
    <xf numFmtId="166" fontId="20" fillId="4" borderId="16" xfId="2" applyNumberFormat="1" applyFont="1" applyFill="1" applyBorder="1" applyAlignment="1">
      <alignment horizontal="right" vertical="center"/>
    </xf>
    <xf numFmtId="0" fontId="46" fillId="0" borderId="22" xfId="13" applyFont="1" applyFill="1" applyBorder="1" applyAlignment="1">
      <alignment vertical="center"/>
    </xf>
    <xf numFmtId="166" fontId="20" fillId="9" borderId="16" xfId="2" applyNumberFormat="1" applyFont="1" applyFill="1" applyBorder="1" applyAlignment="1">
      <alignment horizontal="right" vertical="center"/>
    </xf>
    <xf numFmtId="0" fontId="44" fillId="0" borderId="22" xfId="13" applyFont="1" applyFill="1" applyBorder="1" applyAlignment="1">
      <alignment horizontal="left" vertical="center" indent="1"/>
    </xf>
    <xf numFmtId="0" fontId="5" fillId="0" borderId="22" xfId="13" applyFont="1" applyFill="1" applyBorder="1" applyAlignment="1">
      <alignment vertical="center"/>
    </xf>
    <xf numFmtId="166" fontId="22" fillId="6" borderId="16" xfId="2" applyNumberFormat="1" applyFont="1" applyFill="1" applyBorder="1" applyAlignment="1">
      <alignment horizontal="right" vertical="center"/>
    </xf>
    <xf numFmtId="166" fontId="20" fillId="7" borderId="16" xfId="2" applyNumberFormat="1" applyFont="1" applyFill="1" applyBorder="1" applyAlignment="1">
      <alignment horizontal="right" vertical="center"/>
    </xf>
    <xf numFmtId="166" fontId="20" fillId="8" borderId="16" xfId="2" quotePrefix="1" applyNumberFormat="1" applyFont="1" applyFill="1" applyBorder="1" applyAlignment="1">
      <alignment horizontal="right" vertical="center"/>
    </xf>
    <xf numFmtId="166" fontId="20" fillId="7" borderId="16" xfId="2" quotePrefix="1" applyNumberFormat="1" applyFont="1" applyFill="1" applyBorder="1" applyAlignment="1">
      <alignment horizontal="right" vertical="center"/>
    </xf>
    <xf numFmtId="166" fontId="20" fillId="19" borderId="16" xfId="2" quotePrefix="1" applyNumberFormat="1" applyFont="1" applyFill="1" applyBorder="1" applyAlignment="1">
      <alignment horizontal="right" vertical="center"/>
    </xf>
    <xf numFmtId="0" fontId="42" fillId="0" borderId="19" xfId="13" applyBorder="1"/>
    <xf numFmtId="0" fontId="42" fillId="0" borderId="20" xfId="13" applyBorder="1"/>
    <xf numFmtId="0" fontId="9" fillId="0" borderId="19" xfId="2" applyFont="1" applyFill="1" applyBorder="1" applyAlignment="1">
      <alignment horizontal="center" vertical="center"/>
    </xf>
    <xf numFmtId="0" fontId="0" fillId="0" borderId="0" xfId="0" applyBorder="1" applyAlignment="1">
      <alignment horizontal="centerContinuous"/>
    </xf>
    <xf numFmtId="164" fontId="23" fillId="0" borderId="0" xfId="1" applyNumberFormat="1" applyFont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0" fillId="0" borderId="0" xfId="0" applyFill="1" applyBorder="1"/>
    <xf numFmtId="0" fontId="10" fillId="0" borderId="0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vertical="center"/>
    </xf>
    <xf numFmtId="166" fontId="20" fillId="0" borderId="0" xfId="2" quotePrefix="1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horizontal="right" vertical="center"/>
    </xf>
    <xf numFmtId="166" fontId="20" fillId="0" borderId="0" xfId="2" applyNumberFormat="1" applyFont="1" applyFill="1" applyBorder="1" applyAlignment="1">
      <alignment horizontal="right" vertical="center"/>
    </xf>
    <xf numFmtId="166" fontId="22" fillId="0" borderId="0" xfId="2" applyNumberFormat="1" applyFont="1" applyFill="1" applyBorder="1" applyAlignment="1">
      <alignment horizontal="right" vertical="center"/>
    </xf>
    <xf numFmtId="170" fontId="22" fillId="0" borderId="0" xfId="2" applyNumberFormat="1" applyFont="1" applyFill="1" applyBorder="1" applyAlignment="1">
      <alignment horizontal="right" vertical="center"/>
    </xf>
    <xf numFmtId="0" fontId="42" fillId="0" borderId="0" xfId="13" applyFill="1" applyBorder="1"/>
    <xf numFmtId="1" fontId="52" fillId="0" borderId="0" xfId="45" applyNumberFormat="1" applyFont="1" applyFill="1" applyBorder="1" applyAlignment="1" applyProtection="1">
      <alignment horizontal="centerContinuous" vertical="top"/>
    </xf>
    <xf numFmtId="1" fontId="67" fillId="0" borderId="0" xfId="45" applyNumberFormat="1" applyFont="1" applyFill="1" applyBorder="1" applyAlignment="1" applyProtection="1">
      <alignment horizontal="centerContinuous" vertical="top"/>
    </xf>
    <xf numFmtId="3" fontId="10" fillId="0" borderId="0" xfId="2" applyNumberFormat="1" applyFont="1" applyFill="1" applyBorder="1" applyAlignment="1">
      <alignment horizontal="right" vertical="center"/>
    </xf>
    <xf numFmtId="3" fontId="20" fillId="11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3" fontId="20" fillId="4" borderId="0" xfId="2" applyNumberFormat="1" applyFont="1" applyFill="1" applyBorder="1" applyAlignment="1">
      <alignment horizontal="center" vertical="center"/>
    </xf>
    <xf numFmtId="3" fontId="20" fillId="0" borderId="0" xfId="2" applyNumberFormat="1" applyFont="1" applyFill="1" applyBorder="1" applyAlignment="1">
      <alignment horizontal="center" vertical="center"/>
    </xf>
    <xf numFmtId="3" fontId="20" fillId="9" borderId="0" xfId="2" applyNumberFormat="1" applyFont="1" applyFill="1" applyBorder="1" applyAlignment="1">
      <alignment horizontal="center" vertical="center"/>
    </xf>
    <xf numFmtId="3" fontId="22" fillId="0" borderId="0" xfId="2" applyNumberFormat="1" applyFont="1" applyFill="1" applyBorder="1" applyAlignment="1">
      <alignment horizontal="center" vertical="center"/>
    </xf>
    <xf numFmtId="3" fontId="22" fillId="6" borderId="0" xfId="2" applyNumberFormat="1" applyFont="1" applyFill="1" applyBorder="1" applyAlignment="1">
      <alignment horizontal="center" vertical="center"/>
    </xf>
    <xf numFmtId="3" fontId="20" fillId="7" borderId="0" xfId="2" applyNumberFormat="1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vertical="center"/>
    </xf>
    <xf numFmtId="3" fontId="20" fillId="8" borderId="0" xfId="2" applyNumberFormat="1" applyFont="1" applyFill="1" applyBorder="1" applyAlignment="1">
      <alignment horizontal="center" vertical="center"/>
    </xf>
    <xf numFmtId="3" fontId="20" fillId="19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3" fontId="10" fillId="7" borderId="0" xfId="2" applyNumberFormat="1" applyFont="1" applyFill="1" applyBorder="1" applyAlignment="1">
      <alignment horizontal="right" vertical="center"/>
    </xf>
    <xf numFmtId="3" fontId="10" fillId="30" borderId="0" xfId="2" applyNumberFormat="1" applyFont="1" applyFill="1" applyBorder="1" applyAlignment="1">
      <alignment horizontal="right" vertical="center"/>
    </xf>
    <xf numFmtId="3" fontId="10" fillId="31" borderId="0" xfId="2" applyNumberFormat="1" applyFont="1" applyFill="1" applyBorder="1" applyAlignment="1">
      <alignment horizontal="right" vertical="center"/>
    </xf>
    <xf numFmtId="3" fontId="22" fillId="0" borderId="0" xfId="2" applyNumberFormat="1" applyFont="1" applyFill="1" applyBorder="1" applyAlignment="1">
      <alignment horizontal="right" vertical="center"/>
    </xf>
    <xf numFmtId="3" fontId="60" fillId="0" borderId="0" xfId="2" applyNumberFormat="1" applyFont="1" applyBorder="1" applyAlignment="1">
      <alignment vertical="center"/>
    </xf>
    <xf numFmtId="168" fontId="60" fillId="0" borderId="0" xfId="2" applyNumberFormat="1" applyFont="1" applyBorder="1" applyAlignment="1">
      <alignment vertical="center"/>
    </xf>
    <xf numFmtId="0" fontId="22" fillId="0" borderId="0" xfId="2" applyFont="1" applyBorder="1" applyAlignment="1">
      <alignment horizontal="center" vertical="center"/>
    </xf>
    <xf numFmtId="3" fontId="20" fillId="11" borderId="0" xfId="2" applyNumberFormat="1" applyFont="1" applyFill="1" applyBorder="1" applyAlignment="1">
      <alignment horizontal="right" vertical="center"/>
    </xf>
    <xf numFmtId="0" fontId="22" fillId="0" borderId="0" xfId="2" applyFont="1" applyBorder="1" applyAlignment="1">
      <alignment horizontal="right" vertical="center"/>
    </xf>
    <xf numFmtId="3" fontId="20" fillId="4" borderId="0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" fontId="20" fillId="0" borderId="0" xfId="2" applyNumberFormat="1" applyFont="1" applyBorder="1" applyAlignment="1">
      <alignment horizontal="right" vertical="center"/>
    </xf>
    <xf numFmtId="3" fontId="20" fillId="28" borderId="0" xfId="2" applyNumberFormat="1" applyFont="1" applyFill="1" applyBorder="1" applyAlignment="1">
      <alignment horizontal="right" vertical="center"/>
    </xf>
    <xf numFmtId="3" fontId="22" fillId="0" borderId="0" xfId="2" applyNumberFormat="1" applyFont="1" applyBorder="1" applyAlignment="1">
      <alignment horizontal="right" vertical="center"/>
    </xf>
    <xf numFmtId="3" fontId="20" fillId="6" borderId="0" xfId="2" applyNumberFormat="1" applyFont="1" applyFill="1" applyBorder="1" applyAlignment="1">
      <alignment horizontal="right" vertical="center"/>
    </xf>
    <xf numFmtId="3" fontId="32" fillId="0" borderId="0" xfId="2" applyNumberFormat="1" applyFont="1" applyFill="1" applyBorder="1" applyAlignment="1">
      <alignment horizontal="right" vertical="center"/>
    </xf>
    <xf numFmtId="3" fontId="20" fillId="29" borderId="0" xfId="2" applyNumberFormat="1" applyFont="1" applyFill="1" applyBorder="1" applyAlignment="1">
      <alignment horizontal="right" vertical="center"/>
    </xf>
    <xf numFmtId="3" fontId="22" fillId="0" borderId="19" xfId="2" applyNumberFormat="1" applyFont="1" applyFill="1" applyBorder="1" applyAlignment="1">
      <alignment horizontal="right" vertical="center"/>
    </xf>
    <xf numFmtId="3" fontId="22" fillId="0" borderId="11" xfId="2" applyNumberFormat="1" applyFont="1" applyFill="1" applyBorder="1" applyAlignment="1">
      <alignment horizontal="right" vertical="center"/>
    </xf>
    <xf numFmtId="0" fontId="20" fillId="0" borderId="11" xfId="2" applyFont="1" applyFill="1" applyBorder="1" applyAlignment="1">
      <alignment horizontal="left"/>
    </xf>
    <xf numFmtId="0" fontId="20" fillId="0" borderId="11" xfId="2" applyFont="1" applyFill="1" applyBorder="1" applyAlignment="1"/>
    <xf numFmtId="164" fontId="20" fillId="0" borderId="0" xfId="2" applyNumberFormat="1" applyFont="1" applyFill="1" applyBorder="1" applyAlignment="1">
      <alignment horizontal="right" vertical="center"/>
    </xf>
    <xf numFmtId="165" fontId="20" fillId="0" borderId="0" xfId="2" applyNumberFormat="1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right" vertical="center"/>
    </xf>
    <xf numFmtId="164" fontId="22" fillId="0" borderId="19" xfId="2" applyNumberFormat="1" applyFont="1" applyFill="1" applyBorder="1" applyAlignment="1">
      <alignment vertical="center"/>
    </xf>
    <xf numFmtId="165" fontId="22" fillId="0" borderId="19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164" fontId="31" fillId="0" borderId="0" xfId="2" applyNumberFormat="1" applyFont="1" applyFill="1" applyBorder="1" applyAlignment="1">
      <alignment horizontal="centerContinuous" vertical="center"/>
    </xf>
    <xf numFmtId="165" fontId="19" fillId="0" borderId="0" xfId="2" applyNumberFormat="1" applyFont="1" applyFill="1" applyBorder="1" applyAlignment="1">
      <alignment horizontal="centerContinuous" vertical="center"/>
    </xf>
    <xf numFmtId="164" fontId="23" fillId="0" borderId="0" xfId="2" applyNumberFormat="1" applyFont="1" applyBorder="1" applyAlignment="1">
      <alignment vertical="center"/>
    </xf>
    <xf numFmtId="165" fontId="23" fillId="0" borderId="0" xfId="2" applyNumberFormat="1" applyFont="1" applyBorder="1" applyAlignment="1">
      <alignment vertical="center"/>
    </xf>
    <xf numFmtId="164" fontId="19" fillId="11" borderId="0" xfId="1" applyNumberFormat="1" applyFont="1" applyFill="1" applyBorder="1" applyAlignment="1">
      <alignment horizontal="right" vertical="center"/>
    </xf>
    <xf numFmtId="165" fontId="19" fillId="11" borderId="0" xfId="1" applyNumberFormat="1" applyFont="1" applyFill="1" applyBorder="1" applyAlignment="1">
      <alignment horizontal="right" vertical="center"/>
    </xf>
    <xf numFmtId="164" fontId="23" fillId="0" borderId="0" xfId="2" applyNumberFormat="1" applyFont="1" applyBorder="1" applyAlignment="1">
      <alignment horizontal="right" vertical="center"/>
    </xf>
    <xf numFmtId="165" fontId="23" fillId="0" borderId="0" xfId="2" applyNumberFormat="1" applyFont="1" applyBorder="1" applyAlignment="1">
      <alignment horizontal="right" vertical="center"/>
    </xf>
    <xf numFmtId="164" fontId="19" fillId="4" borderId="0" xfId="1" applyNumberFormat="1" applyFont="1" applyFill="1" applyBorder="1" applyAlignment="1">
      <alignment horizontal="right" vertical="center"/>
    </xf>
    <xf numFmtId="165" fontId="19" fillId="4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4" fontId="19" fillId="0" borderId="0" xfId="1" applyNumberFormat="1" applyFont="1" applyFill="1" applyBorder="1" applyAlignment="1">
      <alignment horizontal="right" vertical="center"/>
    </xf>
    <xf numFmtId="165" fontId="19" fillId="0" borderId="0" xfId="1" applyNumberFormat="1" applyFont="1" applyFill="1" applyBorder="1" applyAlignment="1">
      <alignment horizontal="right" vertical="center"/>
    </xf>
    <xf numFmtId="164" fontId="19" fillId="0" borderId="0" xfId="1" applyNumberFormat="1" applyFont="1" applyBorder="1" applyAlignment="1">
      <alignment horizontal="right" vertical="center"/>
    </xf>
    <xf numFmtId="165" fontId="19" fillId="0" borderId="0" xfId="1" applyNumberFormat="1" applyFont="1" applyBorder="1" applyAlignment="1">
      <alignment horizontal="right" vertical="center"/>
    </xf>
    <xf numFmtId="164" fontId="19" fillId="28" borderId="0" xfId="1" applyNumberFormat="1" applyFont="1" applyFill="1" applyBorder="1" applyAlignment="1">
      <alignment horizontal="right" vertical="center"/>
    </xf>
    <xf numFmtId="165" fontId="19" fillId="28" borderId="0" xfId="1" applyNumberFormat="1" applyFont="1" applyFill="1" applyBorder="1" applyAlignment="1">
      <alignment horizontal="right" vertical="center"/>
    </xf>
    <xf numFmtId="164" fontId="19" fillId="6" borderId="0" xfId="1" applyNumberFormat="1" applyFont="1" applyFill="1" applyBorder="1" applyAlignment="1">
      <alignment horizontal="right" vertical="center"/>
    </xf>
    <xf numFmtId="165" fontId="19" fillId="6" borderId="0" xfId="1" applyNumberFormat="1" applyFont="1" applyFill="1" applyBorder="1" applyAlignment="1">
      <alignment horizontal="right" vertical="center"/>
    </xf>
    <xf numFmtId="164" fontId="19" fillId="29" borderId="0" xfId="1" applyNumberFormat="1" applyFont="1" applyFill="1" applyBorder="1" applyAlignment="1">
      <alignment horizontal="right" vertical="center"/>
    </xf>
    <xf numFmtId="165" fontId="19" fillId="29" borderId="0" xfId="1" applyNumberFormat="1" applyFont="1" applyFill="1" applyBorder="1" applyAlignment="1">
      <alignment horizontal="right" vertical="center"/>
    </xf>
    <xf numFmtId="164" fontId="23" fillId="0" borderId="19" xfId="1" applyNumberFormat="1" applyFont="1" applyFill="1" applyBorder="1" applyAlignment="1">
      <alignment horizontal="right" vertical="center"/>
    </xf>
    <xf numFmtId="165" fontId="23" fillId="0" borderId="19" xfId="1" applyNumberFormat="1" applyFont="1" applyFill="1" applyBorder="1" applyAlignment="1">
      <alignment horizontal="right" vertical="center"/>
    </xf>
    <xf numFmtId="164" fontId="23" fillId="0" borderId="11" xfId="1" applyNumberFormat="1" applyFont="1" applyFill="1" applyBorder="1" applyAlignment="1">
      <alignment horizontal="right" vertical="center"/>
    </xf>
    <xf numFmtId="165" fontId="23" fillId="0" borderId="11" xfId="1" applyNumberFormat="1" applyFont="1" applyFill="1" applyBorder="1" applyAlignment="1">
      <alignment horizontal="right" vertical="center"/>
    </xf>
    <xf numFmtId="164" fontId="19" fillId="30" borderId="0" xfId="1" applyNumberFormat="1" applyFont="1" applyFill="1" applyBorder="1" applyAlignment="1">
      <alignment horizontal="right" vertical="center"/>
    </xf>
    <xf numFmtId="165" fontId="19" fillId="30" borderId="0" xfId="1" applyNumberFormat="1" applyFont="1" applyFill="1" applyBorder="1" applyAlignment="1">
      <alignment horizontal="right" vertical="center"/>
    </xf>
    <xf numFmtId="164" fontId="19" fillId="7" borderId="0" xfId="1" applyNumberFormat="1" applyFont="1" applyFill="1" applyBorder="1" applyAlignment="1">
      <alignment horizontal="right" vertical="center"/>
    </xf>
    <xf numFmtId="165" fontId="19" fillId="7" borderId="0" xfId="1" applyNumberFormat="1" applyFont="1" applyFill="1" applyBorder="1" applyAlignment="1">
      <alignment horizontal="right" vertical="center"/>
    </xf>
    <xf numFmtId="164" fontId="19" fillId="31" borderId="0" xfId="1" applyNumberFormat="1" applyFont="1" applyFill="1" applyBorder="1" applyAlignment="1">
      <alignment horizontal="right" vertical="center"/>
    </xf>
    <xf numFmtId="165" fontId="19" fillId="31" borderId="0" xfId="1" applyNumberFormat="1" applyFont="1" applyFill="1" applyBorder="1" applyAlignment="1">
      <alignment horizontal="right" vertical="center"/>
    </xf>
    <xf numFmtId="164" fontId="60" fillId="0" borderId="19" xfId="2" applyNumberFormat="1" applyFont="1" applyBorder="1" applyAlignment="1">
      <alignment vertical="center"/>
    </xf>
    <xf numFmtId="165" fontId="60" fillId="0" borderId="19" xfId="2" applyNumberFormat="1" applyFont="1" applyBorder="1" applyAlignment="1">
      <alignment vertical="center"/>
    </xf>
    <xf numFmtId="3" fontId="74" fillId="0" borderId="0" xfId="2" applyNumberFormat="1" applyFont="1" applyBorder="1" applyAlignment="1">
      <alignment vertical="center"/>
    </xf>
    <xf numFmtId="168" fontId="74" fillId="0" borderId="0" xfId="2" applyNumberFormat="1" applyFont="1" applyBorder="1" applyAlignment="1">
      <alignment vertical="center"/>
    </xf>
    <xf numFmtId="164" fontId="23" fillId="0" borderId="0" xfId="2" applyNumberFormat="1" applyFont="1" applyFill="1" applyBorder="1" applyAlignment="1">
      <alignment vertical="center"/>
    </xf>
    <xf numFmtId="0" fontId="16" fillId="5" borderId="0" xfId="2" applyFont="1" applyFill="1" applyBorder="1" applyAlignment="1">
      <alignment horizontal="centerContinuous" vertical="center" wrapText="1"/>
    </xf>
    <xf numFmtId="0" fontId="0" fillId="5" borderId="0" xfId="0" applyFill="1" applyBorder="1" applyAlignment="1">
      <alignment horizontal="centerContinuous" vertical="center" wrapText="1"/>
    </xf>
    <xf numFmtId="0" fontId="29" fillId="5" borderId="0" xfId="2" applyFont="1" applyFill="1" applyBorder="1" applyAlignment="1">
      <alignment horizontal="centerContinuous" vertical="center" wrapText="1"/>
    </xf>
    <xf numFmtId="0" fontId="13" fillId="32" borderId="0" xfId="2" applyFont="1" applyFill="1" applyBorder="1" applyAlignment="1">
      <alignment horizontal="centerContinuous" vertical="center"/>
    </xf>
    <xf numFmtId="0" fontId="16" fillId="32" borderId="0" xfId="2" applyFont="1" applyFill="1" applyBorder="1" applyAlignment="1">
      <alignment horizontal="centerContinuous" vertical="center"/>
    </xf>
    <xf numFmtId="0" fontId="29" fillId="32" borderId="0" xfId="2" applyFont="1" applyFill="1" applyBorder="1" applyAlignment="1">
      <alignment horizontal="centerContinuous" vertical="center"/>
    </xf>
    <xf numFmtId="0" fontId="30" fillId="32" borderId="0" xfId="2" applyFont="1" applyFill="1" applyBorder="1" applyAlignment="1">
      <alignment horizontal="centerContinuous" vertical="center"/>
    </xf>
    <xf numFmtId="0" fontId="16" fillId="8" borderId="0" xfId="2" applyFont="1" applyFill="1" applyBorder="1" applyAlignment="1">
      <alignment horizontal="centerContinuous" vertical="center" wrapText="1"/>
    </xf>
    <xf numFmtId="3" fontId="75" fillId="27" borderId="0" xfId="74" applyNumberFormat="1" applyFont="1" applyFill="1" applyBorder="1" applyAlignment="1">
      <alignment horizontal="right" vertical="center"/>
    </xf>
    <xf numFmtId="3" fontId="75" fillId="33" borderId="0" xfId="74" applyNumberFormat="1" applyFont="1" applyFill="1" applyBorder="1" applyAlignment="1">
      <alignment horizontal="right" vertical="center"/>
    </xf>
    <xf numFmtId="3" fontId="75" fillId="20" borderId="0" xfId="74" applyNumberFormat="1" applyFont="1" applyFill="1" applyBorder="1" applyAlignment="1">
      <alignment horizontal="right" vertical="center"/>
    </xf>
    <xf numFmtId="3" fontId="75" fillId="27" borderId="0" xfId="74" applyNumberFormat="1" applyFont="1" applyFill="1" applyBorder="1" applyAlignment="1">
      <alignment horizontal="right"/>
    </xf>
    <xf numFmtId="3" fontId="46" fillId="33" borderId="0" xfId="74" applyNumberFormat="1" applyFont="1" applyFill="1" applyBorder="1" applyAlignment="1">
      <alignment horizontal="right"/>
    </xf>
    <xf numFmtId="3" fontId="50" fillId="34" borderId="0" xfId="74" applyNumberFormat="1" applyFont="1" applyFill="1" applyBorder="1" applyAlignment="1">
      <alignment horizontal="right" vertical="center"/>
    </xf>
    <xf numFmtId="3" fontId="50" fillId="34" borderId="0" xfId="74" applyNumberFormat="1" applyFont="1" applyFill="1" applyBorder="1" applyAlignment="1">
      <alignment horizontal="right"/>
    </xf>
    <xf numFmtId="3" fontId="10" fillId="0" borderId="10" xfId="2" applyNumberFormat="1" applyFont="1" applyFill="1" applyBorder="1" applyAlignment="1">
      <alignment horizontal="left" vertical="center"/>
    </xf>
    <xf numFmtId="0" fontId="76" fillId="0" borderId="0" xfId="0" applyFont="1" applyBorder="1"/>
    <xf numFmtId="0" fontId="46" fillId="11" borderId="15" xfId="13" applyFont="1" applyFill="1" applyBorder="1" applyAlignment="1">
      <alignment vertical="center"/>
    </xf>
    <xf numFmtId="3" fontId="10" fillId="11" borderId="5" xfId="2" applyNumberFormat="1" applyFont="1" applyFill="1" applyBorder="1" applyAlignment="1">
      <alignment horizontal="right" vertical="center"/>
    </xf>
    <xf numFmtId="0" fontId="46" fillId="4" borderId="15" xfId="13" applyFont="1" applyFill="1" applyBorder="1" applyAlignment="1">
      <alignment vertical="center"/>
    </xf>
    <xf numFmtId="3" fontId="10" fillId="4" borderId="5" xfId="2" applyNumberFormat="1" applyFont="1" applyFill="1" applyBorder="1" applyAlignment="1">
      <alignment horizontal="right" vertical="center"/>
    </xf>
    <xf numFmtId="0" fontId="46" fillId="11" borderId="13" xfId="13" applyFont="1" applyFill="1" applyBorder="1" applyAlignment="1">
      <alignment vertical="center"/>
    </xf>
    <xf numFmtId="3" fontId="10" fillId="11" borderId="3" xfId="2" applyNumberFormat="1" applyFont="1" applyFill="1" applyBorder="1" applyAlignment="1">
      <alignment horizontal="right" vertical="center"/>
    </xf>
    <xf numFmtId="3" fontId="10" fillId="10" borderId="3" xfId="2" applyNumberFormat="1" applyFont="1" applyFill="1" applyBorder="1" applyAlignment="1">
      <alignment horizontal="right" vertical="center"/>
    </xf>
    <xf numFmtId="0" fontId="46" fillId="4" borderId="13" xfId="13" applyFont="1" applyFill="1" applyBorder="1" applyAlignment="1">
      <alignment vertical="center"/>
    </xf>
    <xf numFmtId="3" fontId="10" fillId="4" borderId="3" xfId="2" applyNumberFormat="1" applyFont="1" applyFill="1" applyBorder="1" applyAlignment="1">
      <alignment horizontal="right" vertical="center"/>
    </xf>
    <xf numFmtId="0" fontId="44" fillId="6" borderId="15" xfId="13" applyFont="1" applyFill="1" applyBorder="1" applyAlignment="1">
      <alignment vertical="center"/>
    </xf>
    <xf numFmtId="3" fontId="9" fillId="6" borderId="5" xfId="2" applyNumberFormat="1" applyFont="1" applyFill="1" applyBorder="1" applyAlignment="1">
      <alignment horizontal="right" vertical="center"/>
    </xf>
    <xf numFmtId="0" fontId="46" fillId="7" borderId="13" xfId="13" applyFont="1" applyFill="1" applyBorder="1" applyAlignment="1">
      <alignment vertical="center"/>
    </xf>
    <xf numFmtId="3" fontId="10" fillId="7" borderId="3" xfId="2" applyNumberFormat="1" applyFont="1" applyFill="1" applyBorder="1" applyAlignment="1">
      <alignment horizontal="right" vertical="center"/>
    </xf>
    <xf numFmtId="0" fontId="46" fillId="8" borderId="15" xfId="13" applyFont="1" applyFill="1" applyBorder="1" applyAlignment="1">
      <alignment vertical="center"/>
    </xf>
    <xf numFmtId="3" fontId="10" fillId="8" borderId="5" xfId="2" applyNumberFormat="1" applyFont="1" applyFill="1" applyBorder="1" applyAlignment="1">
      <alignment horizontal="right" vertical="center"/>
    </xf>
    <xf numFmtId="0" fontId="46" fillId="7" borderId="15" xfId="13" applyFont="1" applyFill="1" applyBorder="1" applyAlignment="1">
      <alignment vertical="center"/>
    </xf>
    <xf numFmtId="3" fontId="10" fillId="7" borderId="5" xfId="2" applyNumberFormat="1" applyFont="1" applyFill="1" applyBorder="1" applyAlignment="1">
      <alignment horizontal="right" vertical="center"/>
    </xf>
    <xf numFmtId="0" fontId="46" fillId="19" borderId="17" xfId="13" applyFont="1" applyFill="1" applyBorder="1" applyAlignment="1">
      <alignment vertical="center"/>
    </xf>
    <xf numFmtId="3" fontId="10" fillId="19" borderId="18" xfId="2" applyNumberFormat="1" applyFont="1" applyFill="1" applyBorder="1" applyAlignment="1">
      <alignment horizontal="right" vertical="center"/>
    </xf>
    <xf numFmtId="3" fontId="10" fillId="10" borderId="18" xfId="2" applyNumberFormat="1" applyFont="1" applyFill="1" applyBorder="1" applyAlignment="1">
      <alignment horizontal="right" vertical="center"/>
    </xf>
    <xf numFmtId="0" fontId="76" fillId="0" borderId="0" xfId="0" applyFont="1" applyFill="1" applyBorder="1"/>
    <xf numFmtId="0" fontId="76" fillId="0" borderId="0" xfId="0" applyFont="1" applyFill="1"/>
    <xf numFmtId="3" fontId="10" fillId="16" borderId="3" xfId="2" applyNumberFormat="1" applyFont="1" applyFill="1" applyBorder="1" applyAlignment="1">
      <alignment horizontal="right" vertical="center"/>
    </xf>
    <xf numFmtId="3" fontId="10" fillId="16" borderId="18" xfId="2" applyNumberFormat="1" applyFont="1" applyFill="1" applyBorder="1" applyAlignment="1">
      <alignment horizontal="right" vertical="center"/>
    </xf>
    <xf numFmtId="3" fontId="20" fillId="9" borderId="0" xfId="2" applyNumberFormat="1" applyFont="1" applyFill="1" applyBorder="1" applyAlignment="1">
      <alignment horizontal="right" vertical="center"/>
    </xf>
    <xf numFmtId="3" fontId="22" fillId="6" borderId="0" xfId="2" applyNumberFormat="1" applyFont="1" applyFill="1" applyBorder="1" applyAlignment="1">
      <alignment horizontal="right" vertical="center"/>
    </xf>
    <xf numFmtId="3" fontId="20" fillId="7" borderId="0" xfId="2" applyNumberFormat="1" applyFont="1" applyFill="1" applyBorder="1" applyAlignment="1">
      <alignment horizontal="right" vertical="center"/>
    </xf>
    <xf numFmtId="0" fontId="22" fillId="0" borderId="19" xfId="2" applyFont="1" applyFill="1" applyBorder="1" applyAlignment="1">
      <alignment horizontal="right" vertical="center"/>
    </xf>
    <xf numFmtId="167" fontId="22" fillId="0" borderId="0" xfId="2" applyNumberFormat="1" applyFont="1" applyFill="1" applyBorder="1" applyAlignment="1">
      <alignment horizontal="right" vertical="center"/>
    </xf>
    <xf numFmtId="0" fontId="10" fillId="5" borderId="0" xfId="2" applyFont="1" applyFill="1" applyBorder="1" applyAlignment="1">
      <alignment horizontal="right" vertical="center"/>
    </xf>
    <xf numFmtId="3" fontId="78" fillId="12" borderId="0" xfId="0" applyNumberFormat="1" applyFont="1" applyFill="1" applyBorder="1" applyAlignment="1" applyProtection="1">
      <alignment horizontal="right" wrapText="1"/>
    </xf>
    <xf numFmtId="3" fontId="50" fillId="35" borderId="0" xfId="2" applyNumberFormat="1" applyFont="1" applyFill="1" applyBorder="1" applyAlignment="1">
      <alignment horizontal="left"/>
    </xf>
    <xf numFmtId="3" fontId="77" fillId="36" borderId="0" xfId="0" applyNumberFormat="1" applyFont="1" applyFill="1" applyBorder="1" applyAlignment="1" applyProtection="1">
      <alignment horizontal="right" wrapText="1"/>
    </xf>
    <xf numFmtId="3" fontId="79" fillId="0" borderId="0" xfId="9" applyNumberFormat="1" applyFont="1"/>
    <xf numFmtId="0" fontId="41" fillId="35" borderId="0" xfId="9" applyFont="1" applyFill="1"/>
    <xf numFmtId="0" fontId="41" fillId="35" borderId="0" xfId="9" applyFont="1" applyFill="1" applyAlignment="1">
      <alignment horizontal="right"/>
    </xf>
    <xf numFmtId="0" fontId="41" fillId="3" borderId="0" xfId="9" applyFont="1" applyFill="1"/>
    <xf numFmtId="0" fontId="41" fillId="3" borderId="0" xfId="9" applyFont="1" applyFill="1" applyAlignment="1">
      <alignment horizontal="right"/>
    </xf>
    <xf numFmtId="0" fontId="80" fillId="0" borderId="0" xfId="9" applyFont="1"/>
    <xf numFmtId="0" fontId="0" fillId="0" borderId="0" xfId="0" applyFill="1" applyBorder="1" applyAlignment="1">
      <alignment horizontal="centerContinuous"/>
    </xf>
    <xf numFmtId="0" fontId="46" fillId="0" borderId="0" xfId="0" applyFont="1" applyBorder="1" applyAlignment="1">
      <alignment horizontal="centerContinuous"/>
    </xf>
    <xf numFmtId="0" fontId="1" fillId="0" borderId="0" xfId="0" applyFont="1" applyBorder="1"/>
    <xf numFmtId="0" fontId="43" fillId="0" borderId="0" xfId="0" applyFont="1" applyBorder="1" applyAlignment="1">
      <alignment horizontal="right"/>
    </xf>
    <xf numFmtId="0" fontId="43" fillId="9" borderId="15" xfId="13" applyFont="1" applyFill="1" applyBorder="1" applyAlignment="1">
      <alignment vertical="center"/>
    </xf>
    <xf numFmtId="3" fontId="18" fillId="9" borderId="5" xfId="2" applyNumberFormat="1" applyFont="1" applyFill="1" applyBorder="1" applyAlignment="1">
      <alignment horizontal="right" vertical="center"/>
    </xf>
    <xf numFmtId="0" fontId="1" fillId="0" borderId="15" xfId="13" applyFont="1" applyBorder="1" applyAlignment="1">
      <alignment vertical="center"/>
    </xf>
    <xf numFmtId="3" fontId="56" fillId="5" borderId="5" xfId="2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43" fillId="0" borderId="0" xfId="0" applyFont="1" applyBorder="1"/>
    <xf numFmtId="0" fontId="76" fillId="10" borderId="0" xfId="0" applyFont="1" applyFill="1" applyBorder="1"/>
    <xf numFmtId="0" fontId="79" fillId="0" borderId="15" xfId="13" applyFont="1" applyBorder="1" applyAlignment="1">
      <alignment vertical="center"/>
    </xf>
    <xf numFmtId="3" fontId="79" fillId="5" borderId="5" xfId="2" applyNumberFormat="1" applyFont="1" applyFill="1" applyBorder="1" applyAlignment="1">
      <alignment horizontal="right" vertical="center"/>
    </xf>
    <xf numFmtId="0" fontId="81" fillId="9" borderId="15" xfId="13" applyFont="1" applyFill="1" applyBorder="1" applyAlignment="1">
      <alignment vertical="center"/>
    </xf>
    <xf numFmtId="3" fontId="81" fillId="9" borderId="5" xfId="2" applyNumberFormat="1" applyFont="1" applyFill="1" applyBorder="1" applyAlignment="1">
      <alignment horizontal="right" vertical="center"/>
    </xf>
    <xf numFmtId="0" fontId="81" fillId="0" borderId="0" xfId="0" applyFont="1" applyBorder="1"/>
    <xf numFmtId="0" fontId="81" fillId="0" borderId="0" xfId="0" applyFont="1" applyBorder="1" applyAlignment="1">
      <alignment horizontal="right"/>
    </xf>
    <xf numFmtId="0" fontId="82" fillId="0" borderId="0" xfId="0" applyFont="1" applyBorder="1"/>
    <xf numFmtId="0" fontId="83" fillId="0" borderId="0" xfId="0" applyFont="1" applyBorder="1"/>
    <xf numFmtId="0" fontId="82" fillId="0" borderId="0" xfId="0" applyFont="1" applyFill="1" applyBorder="1"/>
    <xf numFmtId="3" fontId="51" fillId="24" borderId="0" xfId="0" applyNumberFormat="1" applyFont="1" applyFill="1" applyBorder="1" applyAlignment="1">
      <alignment vertical="center"/>
    </xf>
    <xf numFmtId="3" fontId="51" fillId="26" borderId="0" xfId="0" applyNumberFormat="1" applyFont="1" applyFill="1" applyBorder="1" applyAlignment="1">
      <alignment vertical="center"/>
    </xf>
    <xf numFmtId="3" fontId="75" fillId="26" borderId="0" xfId="74" applyNumberFormat="1" applyFont="1" applyFill="1" applyBorder="1" applyAlignment="1">
      <alignment horizontal="right" vertical="center"/>
    </xf>
    <xf numFmtId="3" fontId="10" fillId="24" borderId="0" xfId="0" applyNumberFormat="1" applyFont="1" applyFill="1" applyBorder="1" applyAlignment="1">
      <alignment horizontal="right" vertical="center"/>
    </xf>
    <xf numFmtId="3" fontId="51" fillId="22" borderId="0" xfId="0" applyNumberFormat="1" applyFont="1" applyFill="1" applyBorder="1" applyAlignment="1">
      <alignment vertical="center"/>
    </xf>
    <xf numFmtId="3" fontId="10" fillId="22" borderId="0" xfId="0" applyNumberFormat="1" applyFont="1" applyFill="1" applyBorder="1" applyAlignment="1">
      <alignment horizontal="right" vertical="center"/>
    </xf>
    <xf numFmtId="0" fontId="79" fillId="0" borderId="0" xfId="0" applyFont="1" applyBorder="1"/>
    <xf numFmtId="0" fontId="79" fillId="0" borderId="0" xfId="0" applyFont="1" applyFill="1" applyBorder="1"/>
    <xf numFmtId="0" fontId="13" fillId="0" borderId="11" xfId="2" applyFont="1" applyFill="1" applyBorder="1" applyAlignment="1">
      <alignment horizontal="center"/>
    </xf>
    <xf numFmtId="49" fontId="20" fillId="0" borderId="11" xfId="2" applyNumberFormat="1" applyFont="1" applyFill="1" applyBorder="1" applyAlignment="1">
      <alignment horizontal="center" wrapText="1"/>
    </xf>
    <xf numFmtId="49" fontId="31" fillId="0" borderId="11" xfId="2" applyNumberFormat="1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15" borderId="0" xfId="2" applyFont="1" applyFill="1" applyBorder="1" applyAlignment="1">
      <alignment horizontal="center" vertical="center"/>
    </xf>
  </cellXfs>
  <cellStyles count="108">
    <cellStyle name="Comma 2" xfId="16"/>
    <cellStyle name="Comma 2 2" xfId="37"/>
    <cellStyle name="Comma 2 2 2" xfId="65"/>
    <cellStyle name="Comma 2 3" xfId="50"/>
    <cellStyle name="Comma 2 4" xfId="88"/>
    <cellStyle name="Comma 3" xfId="22"/>
    <cellStyle name="Comma 3 2" xfId="40"/>
    <cellStyle name="Comma 3 2 2" xfId="68"/>
    <cellStyle name="Comma 3 3" xfId="53"/>
    <cellStyle name="Comma 3 4" xfId="91"/>
    <cellStyle name="Comma 4" xfId="25"/>
    <cellStyle name="Comma 4 2" xfId="43"/>
    <cellStyle name="Comma 4 2 2" xfId="71"/>
    <cellStyle name="Comma 4 3" xfId="56"/>
    <cellStyle name="Comma 4 4" xfId="94"/>
    <cellStyle name="Currency 2" xfId="26"/>
    <cellStyle name="Currency 2 2" xfId="44"/>
    <cellStyle name="Currency 2 2 2" xfId="72"/>
    <cellStyle name="Currency 2 3" xfId="57"/>
    <cellStyle name="Currency 2 4" xfId="95"/>
    <cellStyle name="Currency 3" xfId="30"/>
    <cellStyle name="Currency 3 2" xfId="60"/>
    <cellStyle name="Normal" xfId="0" builtinId="0"/>
    <cellStyle name="Normal 10" xfId="20"/>
    <cellStyle name="Normal 10 2" xfId="38"/>
    <cellStyle name="Normal 10 2 2" xfId="66"/>
    <cellStyle name="Normal 10 3" xfId="51"/>
    <cellStyle name="Normal 10 4" xfId="89"/>
    <cellStyle name="Normal 11" xfId="23"/>
    <cellStyle name="Normal 11 2" xfId="41"/>
    <cellStyle name="Normal 11 2 2" xfId="69"/>
    <cellStyle name="Normal 11 3" xfId="54"/>
    <cellStyle name="Normal 11 4" xfId="92"/>
    <cellStyle name="Normal 12" xfId="28"/>
    <cellStyle name="Normal 12 2" xfId="58"/>
    <cellStyle name="Normal 13" xfId="74"/>
    <cellStyle name="Normal 14" xfId="107"/>
    <cellStyle name="Normal 2" xfId="2"/>
    <cellStyle name="Normal 2 2" xfId="75"/>
    <cellStyle name="Normal 2 2 2" xfId="73"/>
    <cellStyle name="Normal 2 2 2 2" xfId="103"/>
    <cellStyle name="Normal 2 2 2 3" xfId="105"/>
    <cellStyle name="Normal 2 2 2 4" xfId="80"/>
    <cellStyle name="Normal 2 2 3" xfId="101"/>
    <cellStyle name="Normal 2 3" xfId="99"/>
    <cellStyle name="Normal 3" xfId="3"/>
    <cellStyle name="Normal 3 2" xfId="31"/>
    <cellStyle name="Normal 3 2 2" xfId="97"/>
    <cellStyle name="Normal 3 2 3" xfId="82"/>
    <cellStyle name="Normal 3 2 4" xfId="104"/>
    <cellStyle name="Normal 3 2 5" xfId="79"/>
    <cellStyle name="Normal 3 3" xfId="78"/>
    <cellStyle name="Normal 3 4" xfId="98"/>
    <cellStyle name="Normal 3 5" xfId="76"/>
    <cellStyle name="Normal 4" xfId="4"/>
    <cellStyle name="Normal 4 2" xfId="27"/>
    <cellStyle name="Normal 4 3" xfId="32"/>
    <cellStyle name="Normal 5" xfId="5"/>
    <cellStyle name="Normal 5 2" xfId="96"/>
    <cellStyle name="Normal 5 3" xfId="83"/>
    <cellStyle name="Normal 5 4" xfId="77"/>
    <cellStyle name="Normal 6" xfId="6"/>
    <cellStyle name="Normal 6 2" xfId="7"/>
    <cellStyle name="Normal 6 3" xfId="17"/>
    <cellStyle name="Normal 6 4" xfId="14"/>
    <cellStyle name="Normal 6 4 2" xfId="35"/>
    <cellStyle name="Normal 6 4 2 2" xfId="63"/>
    <cellStyle name="Normal 6 4 3" xfId="48"/>
    <cellStyle name="Normal 6 4 4" xfId="86"/>
    <cellStyle name="Normal 7" xfId="8"/>
    <cellStyle name="Normal 7 2" xfId="18"/>
    <cellStyle name="Normal 7 3" xfId="13"/>
    <cellStyle name="Normal 8" xfId="9"/>
    <cellStyle name="Normal 8 2" xfId="19"/>
    <cellStyle name="Normal 9" xfId="10"/>
    <cellStyle name="Normal 9 2" xfId="33"/>
    <cellStyle name="Normal 9 2 2" xfId="61"/>
    <cellStyle name="Normal 9 3" xfId="46"/>
    <cellStyle name="Normal 9 4" xfId="84"/>
    <cellStyle name="Normal_AGOSTO 96" xfId="45"/>
    <cellStyle name="Percent" xfId="1" builtinId="5"/>
    <cellStyle name="Percent 2" xfId="12"/>
    <cellStyle name="Percent 2 2" xfId="81"/>
    <cellStyle name="Percent 2 2 2" xfId="102"/>
    <cellStyle name="Percent 2 2 3" xfId="106"/>
    <cellStyle name="Percent 2 3" xfId="100"/>
    <cellStyle name="Percent 3" xfId="15"/>
    <cellStyle name="Percent 3 2" xfId="36"/>
    <cellStyle name="Percent 3 2 2" xfId="64"/>
    <cellStyle name="Percent 3 3" xfId="49"/>
    <cellStyle name="Percent 3 4" xfId="87"/>
    <cellStyle name="Percent 4" xfId="11"/>
    <cellStyle name="Percent 4 2" xfId="34"/>
    <cellStyle name="Percent 4 2 2" xfId="62"/>
    <cellStyle name="Percent 4 3" xfId="47"/>
    <cellStyle name="Percent 4 4" xfId="85"/>
    <cellStyle name="Percent 5" xfId="21"/>
    <cellStyle name="Percent 5 2" xfId="39"/>
    <cellStyle name="Percent 5 2 2" xfId="67"/>
    <cellStyle name="Percent 5 3" xfId="52"/>
    <cellStyle name="Percent 5 4" xfId="90"/>
    <cellStyle name="Percent 6" xfId="24"/>
    <cellStyle name="Percent 6 2" xfId="42"/>
    <cellStyle name="Percent 6 2 2" xfId="70"/>
    <cellStyle name="Percent 6 3" xfId="55"/>
    <cellStyle name="Percent 6 4" xfId="93"/>
    <cellStyle name="Percent 7" xfId="29"/>
    <cellStyle name="Percent 7 2" xfId="59"/>
  </cellStyles>
  <dxfs count="0"/>
  <tableStyles count="0" defaultTableStyle="TableStyleMedium2" defaultPivotStyle="PivotStyleLight16"/>
  <colors>
    <mruColors>
      <color rgb="FFCA28A3"/>
      <color rgb="FFFF66FF"/>
      <color rgb="FF3399FF"/>
      <color rgb="FFFFCCCC"/>
      <color rgb="FF9999FF"/>
      <color rgb="FF33CCFF"/>
      <color rgb="FFFF6600"/>
      <color rgb="FFFF9933"/>
      <color rgb="FF248E4C"/>
      <color rgb="FF9C21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35502</xdr:colOff>
      <xdr:row>0</xdr:row>
      <xdr:rowOff>0</xdr:rowOff>
    </xdr:from>
    <xdr:to>
      <xdr:col>5</xdr:col>
      <xdr:colOff>228600</xdr:colOff>
      <xdr:row>1</xdr:row>
      <xdr:rowOff>220979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82EBC7-3173-4C86-B67C-6DD5D985FB9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" t="12222" r="1" b="12222"/>
        <a:stretch/>
      </xdr:blipFill>
      <xdr:spPr>
        <a:xfrm>
          <a:off x="92652" y="0"/>
          <a:ext cx="3098223" cy="6877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17312</xdr:colOff>
      <xdr:row>0</xdr:row>
      <xdr:rowOff>17314</xdr:rowOff>
    </xdr:from>
    <xdr:to>
      <xdr:col>3</xdr:col>
      <xdr:colOff>2199401</xdr:colOff>
      <xdr:row>3</xdr:row>
      <xdr:rowOff>34636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2A46F6-5AAB-44E1-AB82-39031A16735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" t="12222" r="1" b="12222"/>
        <a:stretch/>
      </xdr:blipFill>
      <xdr:spPr>
        <a:xfrm>
          <a:off x="77926" y="424291"/>
          <a:ext cx="2363930" cy="571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49696</xdr:colOff>
      <xdr:row>0</xdr:row>
      <xdr:rowOff>8282</xdr:rowOff>
    </xdr:from>
    <xdr:to>
      <xdr:col>6</xdr:col>
      <xdr:colOff>521803</xdr:colOff>
      <xdr:row>2</xdr:row>
      <xdr:rowOff>115957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1B18B5-7A70-406F-8933-2E13F005FF9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" t="12222" r="1" b="12222"/>
        <a:stretch/>
      </xdr:blipFill>
      <xdr:spPr>
        <a:xfrm>
          <a:off x="231913" y="8282"/>
          <a:ext cx="2666999" cy="62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I236"/>
  <sheetViews>
    <sheetView topLeftCell="C1" zoomScaleNormal="100" workbookViewId="0">
      <selection activeCell="F2" sqref="F2:F228"/>
    </sheetView>
  </sheetViews>
  <sheetFormatPr defaultColWidth="9.140625" defaultRowHeight="18"/>
  <cols>
    <col min="1" max="1" width="9.140625" style="9"/>
    <col min="2" max="2" width="45.28515625" style="10" customWidth="1"/>
    <col min="3" max="3" width="12.42578125" style="189" customWidth="1"/>
    <col min="4" max="4" width="11.7109375" style="193" customWidth="1"/>
    <col min="5" max="5" width="34.42578125" style="41" customWidth="1"/>
    <col min="6" max="6" width="15.5703125" style="168" customWidth="1"/>
    <col min="7" max="7" width="9.140625" style="9"/>
    <col min="8" max="8" width="17.28515625" style="9" customWidth="1"/>
    <col min="9" max="9" width="7.28515625" style="9" customWidth="1"/>
    <col min="10" max="16384" width="9.140625" style="9"/>
  </cols>
  <sheetData>
    <row r="1" spans="1:9" ht="53.25" thickBot="1">
      <c r="B1" s="28" t="s">
        <v>394</v>
      </c>
      <c r="C1" s="169">
        <f>D3+D20+D33+D54+D55</f>
        <v>124246</v>
      </c>
      <c r="D1" s="190"/>
      <c r="E1" s="34" t="s">
        <v>351</v>
      </c>
      <c r="F1" s="555" t="s">
        <v>426</v>
      </c>
    </row>
    <row r="2" spans="1:9" ht="21" thickBot="1">
      <c r="B2" s="162" t="s">
        <v>299</v>
      </c>
      <c r="C2" s="170">
        <f>SUM(C3:C55)</f>
        <v>124246</v>
      </c>
      <c r="D2" s="191">
        <f>SUM(D3:D55)</f>
        <v>124246</v>
      </c>
      <c r="E2" s="42" t="s">
        <v>215</v>
      </c>
      <c r="F2" s="516">
        <v>124246</v>
      </c>
      <c r="H2" s="561" t="s">
        <v>428</v>
      </c>
      <c r="I2" s="562" t="s">
        <v>429</v>
      </c>
    </row>
    <row r="3" spans="1:9" ht="18.75" thickBot="1">
      <c r="A3" s="12">
        <v>1</v>
      </c>
      <c r="B3" s="51" t="s">
        <v>245</v>
      </c>
      <c r="C3" s="171">
        <f>F9</f>
        <v>2679</v>
      </c>
      <c r="D3" s="192">
        <f>SUM(C3:C19)</f>
        <v>54057</v>
      </c>
      <c r="E3" s="35" t="s">
        <v>262</v>
      </c>
      <c r="F3" s="522">
        <v>709</v>
      </c>
      <c r="G3" s="563">
        <v>1</v>
      </c>
      <c r="H3" s="35"/>
      <c r="I3" s="522"/>
    </row>
    <row r="4" spans="1:9">
      <c r="A4" s="14">
        <v>1</v>
      </c>
      <c r="B4" s="51" t="s">
        <v>246</v>
      </c>
      <c r="C4" s="171">
        <f>F10</f>
        <v>221</v>
      </c>
      <c r="E4" s="35" t="s">
        <v>275</v>
      </c>
      <c r="F4" s="522">
        <v>128</v>
      </c>
      <c r="G4" s="563">
        <f>G3+1</f>
        <v>2</v>
      </c>
      <c r="H4" s="35"/>
      <c r="I4" s="522"/>
    </row>
    <row r="5" spans="1:9">
      <c r="A5" s="12">
        <v>1</v>
      </c>
      <c r="B5" s="51" t="s">
        <v>247</v>
      </c>
      <c r="C5" s="171">
        <f>F16</f>
        <v>862</v>
      </c>
      <c r="E5" s="35" t="s">
        <v>276</v>
      </c>
      <c r="F5" s="522">
        <v>1109</v>
      </c>
      <c r="G5" s="563">
        <f t="shared" ref="G5:G22" si="0">G4+1</f>
        <v>3</v>
      </c>
      <c r="H5" s="35"/>
      <c r="I5" s="522"/>
    </row>
    <row r="6" spans="1:9">
      <c r="A6" s="12">
        <v>1</v>
      </c>
      <c r="B6" s="51" t="s">
        <v>248</v>
      </c>
      <c r="C6" s="171">
        <f>F21</f>
        <v>585</v>
      </c>
      <c r="E6" s="35" t="s">
        <v>263</v>
      </c>
      <c r="F6" s="522">
        <v>400</v>
      </c>
      <c r="G6" s="563">
        <f t="shared" si="0"/>
        <v>4</v>
      </c>
      <c r="H6" s="35"/>
      <c r="I6" s="522"/>
    </row>
    <row r="7" spans="1:9">
      <c r="A7" s="12">
        <v>1</v>
      </c>
      <c r="B7" s="51" t="s">
        <v>249</v>
      </c>
      <c r="C7" s="171">
        <f>F22</f>
        <v>2458</v>
      </c>
      <c r="E7" s="35" t="s">
        <v>277</v>
      </c>
      <c r="F7" s="522">
        <v>6689</v>
      </c>
      <c r="G7" s="563">
        <f t="shared" si="0"/>
        <v>5</v>
      </c>
      <c r="H7" s="35"/>
      <c r="I7" s="522"/>
    </row>
    <row r="8" spans="1:9">
      <c r="A8" s="12">
        <v>1</v>
      </c>
      <c r="B8" s="51" t="s">
        <v>250</v>
      </c>
      <c r="C8" s="171">
        <f>F23</f>
        <v>3627</v>
      </c>
      <c r="E8" s="35" t="s">
        <v>278</v>
      </c>
      <c r="F8" s="522">
        <v>1876</v>
      </c>
      <c r="G8" s="563">
        <f t="shared" si="0"/>
        <v>6</v>
      </c>
      <c r="H8" s="35"/>
      <c r="I8" s="522"/>
    </row>
    <row r="9" spans="1:9">
      <c r="A9" s="12">
        <v>1</v>
      </c>
      <c r="B9" s="51" t="s">
        <v>251</v>
      </c>
      <c r="C9" s="171">
        <f>F24</f>
        <v>1616</v>
      </c>
      <c r="E9" s="35" t="s">
        <v>245</v>
      </c>
      <c r="F9" s="522">
        <v>2679</v>
      </c>
      <c r="G9" s="563">
        <f t="shared" si="0"/>
        <v>7</v>
      </c>
      <c r="H9" s="35"/>
      <c r="I9" s="522"/>
    </row>
    <row r="10" spans="1:9">
      <c r="A10" s="12">
        <v>1</v>
      </c>
      <c r="B10" s="51" t="s">
        <v>252</v>
      </c>
      <c r="C10" s="171">
        <f>F31</f>
        <v>312</v>
      </c>
      <c r="E10" s="35" t="s">
        <v>246</v>
      </c>
      <c r="F10" s="522">
        <v>221</v>
      </c>
      <c r="G10" s="563">
        <f t="shared" si="0"/>
        <v>8</v>
      </c>
      <c r="H10" s="35"/>
      <c r="I10" s="522"/>
    </row>
    <row r="11" spans="1:9">
      <c r="A11" s="12">
        <v>1</v>
      </c>
      <c r="B11" s="51" t="s">
        <v>253</v>
      </c>
      <c r="C11" s="171">
        <f>F32</f>
        <v>9263</v>
      </c>
      <c r="E11" s="35" t="s">
        <v>264</v>
      </c>
      <c r="F11" s="522">
        <v>21359</v>
      </c>
      <c r="G11" s="563">
        <f t="shared" si="0"/>
        <v>9</v>
      </c>
      <c r="H11" s="35"/>
      <c r="I11" s="522"/>
    </row>
    <row r="12" spans="1:9">
      <c r="A12" s="12">
        <v>1</v>
      </c>
      <c r="B12" s="51" t="s">
        <v>254</v>
      </c>
      <c r="C12" s="171">
        <f>F34</f>
        <v>20242</v>
      </c>
      <c r="E12" s="35" t="s">
        <v>265</v>
      </c>
      <c r="F12" s="522">
        <v>5087</v>
      </c>
      <c r="G12" s="563">
        <f t="shared" si="0"/>
        <v>10</v>
      </c>
      <c r="H12" s="35"/>
      <c r="I12" s="522"/>
    </row>
    <row r="13" spans="1:9">
      <c r="A13" s="12">
        <v>1</v>
      </c>
      <c r="B13" s="51" t="s">
        <v>255</v>
      </c>
      <c r="C13" s="171">
        <f>F37</f>
        <v>1964</v>
      </c>
      <c r="E13" s="35" t="s">
        <v>279</v>
      </c>
      <c r="F13" s="522">
        <v>114</v>
      </c>
      <c r="G13" s="563">
        <f t="shared" si="0"/>
        <v>11</v>
      </c>
      <c r="H13" s="35"/>
      <c r="I13" s="522"/>
    </row>
    <row r="14" spans="1:9">
      <c r="A14" s="12">
        <v>1</v>
      </c>
      <c r="B14" s="51" t="s">
        <v>256</v>
      </c>
      <c r="C14" s="171">
        <f>F40</f>
        <v>4152</v>
      </c>
      <c r="E14" s="35" t="s">
        <v>280</v>
      </c>
      <c r="F14" s="522">
        <v>150</v>
      </c>
      <c r="G14" s="563">
        <f t="shared" si="0"/>
        <v>12</v>
      </c>
      <c r="H14" s="35"/>
      <c r="I14" s="522"/>
    </row>
    <row r="15" spans="1:9">
      <c r="A15" s="12">
        <v>1</v>
      </c>
      <c r="B15" s="51" t="s">
        <v>257</v>
      </c>
      <c r="C15" s="171">
        <f>F41</f>
        <v>225</v>
      </c>
      <c r="E15" s="35" t="s">
        <v>281</v>
      </c>
      <c r="F15" s="522">
        <v>6959</v>
      </c>
      <c r="G15" s="563">
        <f t="shared" si="0"/>
        <v>13</v>
      </c>
      <c r="H15" s="35"/>
      <c r="I15" s="522"/>
    </row>
    <row r="16" spans="1:9">
      <c r="A16" s="12">
        <v>1</v>
      </c>
      <c r="B16" s="51" t="s">
        <v>258</v>
      </c>
      <c r="C16" s="171">
        <f>F47</f>
        <v>221</v>
      </c>
      <c r="E16" s="35" t="s">
        <v>247</v>
      </c>
      <c r="F16" s="522">
        <v>862</v>
      </c>
      <c r="G16" s="563">
        <f t="shared" si="0"/>
        <v>14</v>
      </c>
      <c r="H16" s="35"/>
      <c r="I16" s="522"/>
    </row>
    <row r="17" spans="1:9">
      <c r="A17" s="12">
        <v>1</v>
      </c>
      <c r="B17" s="51" t="s">
        <v>259</v>
      </c>
      <c r="C17" s="171">
        <f>F48</f>
        <v>2571</v>
      </c>
      <c r="E17" s="35" t="s">
        <v>282</v>
      </c>
      <c r="F17" s="522">
        <v>316</v>
      </c>
      <c r="G17" s="563">
        <f t="shared" si="0"/>
        <v>15</v>
      </c>
      <c r="H17" s="35"/>
      <c r="I17" s="522"/>
    </row>
    <row r="18" spans="1:9">
      <c r="A18" s="12">
        <v>1</v>
      </c>
      <c r="B18" s="51" t="s">
        <v>260</v>
      </c>
      <c r="C18" s="171">
        <f>F50</f>
        <v>2812</v>
      </c>
      <c r="E18" s="35" t="s">
        <v>283</v>
      </c>
      <c r="F18" s="522">
        <v>522</v>
      </c>
      <c r="G18" s="563">
        <f t="shared" si="0"/>
        <v>16</v>
      </c>
      <c r="H18" s="35"/>
      <c r="I18" s="522"/>
    </row>
    <row r="19" spans="1:9" ht="18.75" thickBot="1">
      <c r="A19" s="12">
        <v>1</v>
      </c>
      <c r="B19" s="51" t="s">
        <v>261</v>
      </c>
      <c r="C19" s="171">
        <f>F51</f>
        <v>247</v>
      </c>
      <c r="E19" s="35" t="s">
        <v>266</v>
      </c>
      <c r="F19" s="522">
        <v>407</v>
      </c>
      <c r="G19" s="563">
        <f t="shared" si="0"/>
        <v>17</v>
      </c>
      <c r="H19" s="35"/>
      <c r="I19" s="522"/>
    </row>
    <row r="20" spans="1:9" ht="18.75" thickBot="1">
      <c r="A20" s="12">
        <v>2</v>
      </c>
      <c r="B20" s="52" t="s">
        <v>262</v>
      </c>
      <c r="C20" s="172">
        <f>F3</f>
        <v>709</v>
      </c>
      <c r="D20" s="194">
        <f>SUM(C20:C32)</f>
        <v>40309</v>
      </c>
      <c r="E20" s="35" t="s">
        <v>267</v>
      </c>
      <c r="F20" s="522">
        <v>700</v>
      </c>
      <c r="G20" s="563">
        <f t="shared" si="0"/>
        <v>18</v>
      </c>
      <c r="H20" s="35"/>
      <c r="I20" s="522"/>
    </row>
    <row r="21" spans="1:9">
      <c r="A21" s="12">
        <v>2</v>
      </c>
      <c r="B21" s="52" t="s">
        <v>263</v>
      </c>
      <c r="C21" s="172">
        <f>F6</f>
        <v>400</v>
      </c>
      <c r="E21" s="35" t="s">
        <v>248</v>
      </c>
      <c r="F21" s="522">
        <v>585</v>
      </c>
      <c r="G21" s="563">
        <f t="shared" si="0"/>
        <v>19</v>
      </c>
      <c r="H21" s="35"/>
      <c r="I21" s="522"/>
    </row>
    <row r="22" spans="1:9">
      <c r="A22" s="12">
        <v>2</v>
      </c>
      <c r="B22" s="52" t="s">
        <v>264</v>
      </c>
      <c r="C22" s="172">
        <f>F11</f>
        <v>21359</v>
      </c>
      <c r="E22" s="35" t="s">
        <v>249</v>
      </c>
      <c r="F22" s="522">
        <v>2458</v>
      </c>
      <c r="G22" s="563">
        <f t="shared" si="0"/>
        <v>20</v>
      </c>
      <c r="H22" s="35"/>
      <c r="I22" s="522"/>
    </row>
    <row r="23" spans="1:9">
      <c r="A23" s="12">
        <v>2</v>
      </c>
      <c r="B23" s="52" t="s">
        <v>265</v>
      </c>
      <c r="C23" s="172">
        <f>F12</f>
        <v>5087</v>
      </c>
      <c r="E23" s="35" t="s">
        <v>250</v>
      </c>
      <c r="F23" s="522">
        <v>3627</v>
      </c>
      <c r="H23" s="35"/>
      <c r="I23" s="522"/>
    </row>
    <row r="24" spans="1:9">
      <c r="A24" s="12">
        <v>2</v>
      </c>
      <c r="B24" s="52" t="s">
        <v>266</v>
      </c>
      <c r="C24" s="172">
        <f>F19</f>
        <v>407</v>
      </c>
      <c r="E24" s="35" t="s">
        <v>251</v>
      </c>
      <c r="F24" s="522">
        <v>1616</v>
      </c>
      <c r="H24" s="35"/>
      <c r="I24" s="522"/>
    </row>
    <row r="25" spans="1:9">
      <c r="A25" s="12">
        <v>2</v>
      </c>
      <c r="B25" s="52" t="s">
        <v>267</v>
      </c>
      <c r="C25" s="172">
        <f>F20</f>
        <v>700</v>
      </c>
      <c r="E25" s="35" t="s">
        <v>284</v>
      </c>
      <c r="F25" s="522">
        <v>1097</v>
      </c>
      <c r="H25" s="35"/>
      <c r="I25" s="522"/>
    </row>
    <row r="26" spans="1:9">
      <c r="A26" s="12">
        <v>2</v>
      </c>
      <c r="B26" s="52" t="s">
        <v>268</v>
      </c>
      <c r="C26" s="172">
        <f>F26</f>
        <v>315</v>
      </c>
      <c r="E26" s="35" t="s">
        <v>268</v>
      </c>
      <c r="F26" s="522">
        <v>315</v>
      </c>
      <c r="H26" s="35"/>
      <c r="I26" s="522"/>
    </row>
    <row r="27" spans="1:9">
      <c r="A27" s="12">
        <v>2</v>
      </c>
      <c r="B27" s="52" t="s">
        <v>269</v>
      </c>
      <c r="C27" s="172">
        <f>F33</f>
        <v>158</v>
      </c>
      <c r="E27" s="35" t="s">
        <v>285</v>
      </c>
      <c r="F27" s="522">
        <v>1136</v>
      </c>
      <c r="H27" s="35"/>
      <c r="I27" s="522"/>
    </row>
    <row r="28" spans="1:9">
      <c r="A28" s="12">
        <v>2</v>
      </c>
      <c r="B28" s="52" t="s">
        <v>270</v>
      </c>
      <c r="C28" s="172">
        <f>F35</f>
        <v>2137</v>
      </c>
      <c r="E28" s="35" t="s">
        <v>286</v>
      </c>
      <c r="F28" s="522">
        <v>31</v>
      </c>
      <c r="H28" s="35"/>
      <c r="I28" s="522"/>
    </row>
    <row r="29" spans="1:9">
      <c r="A29" s="12">
        <v>2</v>
      </c>
      <c r="B29" s="52" t="s">
        <v>271</v>
      </c>
      <c r="C29" s="172">
        <f>F38</f>
        <v>451</v>
      </c>
      <c r="E29" s="35" t="s">
        <v>287</v>
      </c>
      <c r="F29" s="522">
        <v>252</v>
      </c>
      <c r="H29" s="35"/>
      <c r="I29" s="522"/>
    </row>
    <row r="30" spans="1:9">
      <c r="A30" s="12">
        <v>2</v>
      </c>
      <c r="B30" s="52" t="s">
        <v>272</v>
      </c>
      <c r="C30" s="172">
        <f>F42</f>
        <v>622</v>
      </c>
      <c r="E30" s="35" t="s">
        <v>288</v>
      </c>
      <c r="F30" s="522">
        <v>423</v>
      </c>
      <c r="H30" s="35"/>
      <c r="I30" s="522"/>
    </row>
    <row r="31" spans="1:9">
      <c r="A31" s="12">
        <v>2</v>
      </c>
      <c r="B31" s="52" t="s">
        <v>273</v>
      </c>
      <c r="C31" s="172">
        <f>F44</f>
        <v>1143</v>
      </c>
      <c r="E31" s="35" t="s">
        <v>352</v>
      </c>
      <c r="F31" s="522">
        <v>312</v>
      </c>
      <c r="H31" s="35"/>
      <c r="I31" s="522"/>
    </row>
    <row r="32" spans="1:9" ht="18.75" thickBot="1">
      <c r="A32" s="12">
        <v>2</v>
      </c>
      <c r="B32" s="52" t="s">
        <v>274</v>
      </c>
      <c r="C32" s="172">
        <f>F45</f>
        <v>6821</v>
      </c>
      <c r="E32" s="35" t="s">
        <v>353</v>
      </c>
      <c r="F32" s="522">
        <v>9263</v>
      </c>
      <c r="H32" s="35"/>
      <c r="I32" s="522"/>
    </row>
    <row r="33" spans="1:9" ht="18.75" thickBot="1">
      <c r="A33" s="12">
        <v>3</v>
      </c>
      <c r="B33" s="53" t="s">
        <v>275</v>
      </c>
      <c r="C33" s="173">
        <f>F4</f>
        <v>128</v>
      </c>
      <c r="D33" s="195">
        <f>SUM(C33:C53)</f>
        <v>28018</v>
      </c>
      <c r="E33" s="35" t="s">
        <v>354</v>
      </c>
      <c r="F33" s="522">
        <v>158</v>
      </c>
      <c r="H33" s="35"/>
      <c r="I33" s="522"/>
    </row>
    <row r="34" spans="1:9">
      <c r="A34" s="12">
        <v>3</v>
      </c>
      <c r="B34" s="53" t="s">
        <v>276</v>
      </c>
      <c r="C34" s="173">
        <f>F5</f>
        <v>1109</v>
      </c>
      <c r="E34" s="35" t="s">
        <v>355</v>
      </c>
      <c r="F34" s="522">
        <v>20242</v>
      </c>
      <c r="H34" s="35"/>
      <c r="I34" s="522"/>
    </row>
    <row r="35" spans="1:9">
      <c r="A35" s="12">
        <v>3</v>
      </c>
      <c r="B35" s="53" t="s">
        <v>277</v>
      </c>
      <c r="C35" s="173">
        <f>F7</f>
        <v>6689</v>
      </c>
      <c r="E35" s="35" t="s">
        <v>356</v>
      </c>
      <c r="F35" s="522">
        <v>2137</v>
      </c>
      <c r="H35" s="35"/>
      <c r="I35" s="522"/>
    </row>
    <row r="36" spans="1:9">
      <c r="A36" s="12">
        <v>3</v>
      </c>
      <c r="B36" s="53" t="s">
        <v>278</v>
      </c>
      <c r="C36" s="173">
        <f>F8</f>
        <v>1876</v>
      </c>
      <c r="E36" s="35" t="s">
        <v>357</v>
      </c>
      <c r="F36" s="522">
        <v>19</v>
      </c>
      <c r="H36" s="35"/>
      <c r="I36" s="522"/>
    </row>
    <row r="37" spans="1:9">
      <c r="A37" s="12">
        <v>3</v>
      </c>
      <c r="B37" s="53" t="s">
        <v>279</v>
      </c>
      <c r="C37" s="173">
        <f>F13</f>
        <v>114</v>
      </c>
      <c r="E37" s="35" t="s">
        <v>255</v>
      </c>
      <c r="F37" s="522">
        <v>1964</v>
      </c>
      <c r="H37" s="35"/>
      <c r="I37" s="522"/>
    </row>
    <row r="38" spans="1:9">
      <c r="A38" s="12">
        <v>3</v>
      </c>
      <c r="B38" s="53" t="s">
        <v>280</v>
      </c>
      <c r="C38" s="173">
        <f>F14</f>
        <v>150</v>
      </c>
      <c r="E38" s="35" t="s">
        <v>271</v>
      </c>
      <c r="F38" s="522">
        <v>451</v>
      </c>
      <c r="H38" s="35"/>
      <c r="I38" s="522"/>
    </row>
    <row r="39" spans="1:9">
      <c r="A39" s="12">
        <v>3</v>
      </c>
      <c r="B39" s="53" t="s">
        <v>281</v>
      </c>
      <c r="C39" s="173">
        <f>F15</f>
        <v>6959</v>
      </c>
      <c r="E39" s="35" t="s">
        <v>290</v>
      </c>
      <c r="F39" s="522">
        <v>379</v>
      </c>
      <c r="H39" s="35"/>
      <c r="I39" s="522"/>
    </row>
    <row r="40" spans="1:9">
      <c r="A40" s="12">
        <v>3</v>
      </c>
      <c r="B40" s="53" t="s">
        <v>282</v>
      </c>
      <c r="C40" s="173">
        <f>F17</f>
        <v>316</v>
      </c>
      <c r="E40" s="35" t="s">
        <v>256</v>
      </c>
      <c r="F40" s="522">
        <v>4152</v>
      </c>
      <c r="H40" s="35"/>
      <c r="I40" s="522"/>
    </row>
    <row r="41" spans="1:9">
      <c r="A41" s="12">
        <v>3</v>
      </c>
      <c r="B41" s="53" t="s">
        <v>283</v>
      </c>
      <c r="C41" s="173">
        <f>F18</f>
        <v>522</v>
      </c>
      <c r="E41" s="35" t="s">
        <v>358</v>
      </c>
      <c r="F41" s="522">
        <v>225</v>
      </c>
      <c r="H41" s="35"/>
      <c r="I41" s="522"/>
    </row>
    <row r="42" spans="1:9">
      <c r="A42" s="12">
        <v>3</v>
      </c>
      <c r="B42" s="53" t="s">
        <v>284</v>
      </c>
      <c r="C42" s="173">
        <f>F25</f>
        <v>1097</v>
      </c>
      <c r="E42" s="35" t="s">
        <v>359</v>
      </c>
      <c r="F42" s="522">
        <v>622</v>
      </c>
      <c r="H42" s="35"/>
      <c r="I42" s="522"/>
    </row>
    <row r="43" spans="1:9">
      <c r="A43" s="12">
        <v>3</v>
      </c>
      <c r="B43" s="53" t="s">
        <v>285</v>
      </c>
      <c r="C43" s="173">
        <f>F27</f>
        <v>1136</v>
      </c>
      <c r="E43" s="35" t="s">
        <v>360</v>
      </c>
      <c r="F43" s="522">
        <v>129</v>
      </c>
      <c r="H43" s="35"/>
      <c r="I43" s="522"/>
    </row>
    <row r="44" spans="1:9">
      <c r="A44" s="12">
        <v>3</v>
      </c>
      <c r="B44" s="53" t="s">
        <v>286</v>
      </c>
      <c r="C44" s="173">
        <f>F28</f>
        <v>31</v>
      </c>
      <c r="E44" s="35" t="s">
        <v>273</v>
      </c>
      <c r="F44" s="522">
        <v>1143</v>
      </c>
      <c r="H44" s="35"/>
      <c r="I44" s="522"/>
    </row>
    <row r="45" spans="1:9">
      <c r="A45" s="12">
        <v>3</v>
      </c>
      <c r="B45" s="53" t="s">
        <v>287</v>
      </c>
      <c r="C45" s="173">
        <f>F29</f>
        <v>252</v>
      </c>
      <c r="E45" s="35" t="s">
        <v>274</v>
      </c>
      <c r="F45" s="522">
        <v>6821</v>
      </c>
      <c r="H45" s="35"/>
      <c r="I45" s="522"/>
    </row>
    <row r="46" spans="1:9">
      <c r="A46" s="12">
        <v>3</v>
      </c>
      <c r="B46" s="53" t="s">
        <v>288</v>
      </c>
      <c r="C46" s="173">
        <f>F30</f>
        <v>423</v>
      </c>
      <c r="E46" s="35" t="s">
        <v>292</v>
      </c>
      <c r="F46" s="522">
        <v>671</v>
      </c>
      <c r="H46" s="35"/>
      <c r="I46" s="522"/>
    </row>
    <row r="47" spans="1:9">
      <c r="A47" s="12">
        <v>3</v>
      </c>
      <c r="B47" s="53" t="s">
        <v>289</v>
      </c>
      <c r="C47" s="173">
        <f>F36</f>
        <v>19</v>
      </c>
      <c r="E47" s="35" t="s">
        <v>258</v>
      </c>
      <c r="F47" s="522">
        <v>221</v>
      </c>
      <c r="H47" s="35"/>
      <c r="I47" s="522"/>
    </row>
    <row r="48" spans="1:9">
      <c r="A48" s="12">
        <v>3</v>
      </c>
      <c r="B48" s="53" t="s">
        <v>290</v>
      </c>
      <c r="C48" s="173">
        <f>F39</f>
        <v>379</v>
      </c>
      <c r="E48" s="35" t="s">
        <v>259</v>
      </c>
      <c r="F48" s="522">
        <v>2571</v>
      </c>
      <c r="H48" s="35"/>
      <c r="I48" s="522"/>
    </row>
    <row r="49" spans="1:9">
      <c r="A49" s="12">
        <v>3</v>
      </c>
      <c r="B49" s="53" t="s">
        <v>291</v>
      </c>
      <c r="C49" s="173">
        <f>F43</f>
        <v>129</v>
      </c>
      <c r="E49" s="35" t="s">
        <v>293</v>
      </c>
      <c r="F49" s="522">
        <v>5140</v>
      </c>
      <c r="H49" s="35"/>
      <c r="I49" s="522"/>
    </row>
    <row r="50" spans="1:9">
      <c r="A50" s="12">
        <v>3</v>
      </c>
      <c r="B50" s="53" t="s">
        <v>292</v>
      </c>
      <c r="C50" s="173">
        <f>F46</f>
        <v>671</v>
      </c>
      <c r="E50" s="35" t="s">
        <v>361</v>
      </c>
      <c r="F50" s="522">
        <v>2812</v>
      </c>
      <c r="H50" s="35"/>
      <c r="I50" s="522"/>
    </row>
    <row r="51" spans="1:9">
      <c r="A51" s="12">
        <v>3</v>
      </c>
      <c r="B51" s="53" t="s">
        <v>293</v>
      </c>
      <c r="C51" s="173">
        <f>F49</f>
        <v>5140</v>
      </c>
      <c r="E51" s="35" t="s">
        <v>362</v>
      </c>
      <c r="F51" s="522">
        <v>247</v>
      </c>
      <c r="H51" s="35"/>
      <c r="I51" s="522"/>
    </row>
    <row r="52" spans="1:9">
      <c r="A52" s="12">
        <v>3</v>
      </c>
      <c r="B52" s="53" t="s">
        <v>294</v>
      </c>
      <c r="C52" s="173">
        <f>F52</f>
        <v>801</v>
      </c>
      <c r="E52" s="35" t="s">
        <v>294</v>
      </c>
      <c r="F52" s="522">
        <v>801</v>
      </c>
      <c r="H52" s="35"/>
      <c r="I52" s="522"/>
    </row>
    <row r="53" spans="1:9" ht="18.75" thickBot="1">
      <c r="A53" s="12">
        <v>3</v>
      </c>
      <c r="B53" s="53" t="s">
        <v>295</v>
      </c>
      <c r="C53" s="173">
        <f>F53</f>
        <v>77</v>
      </c>
      <c r="E53" s="35" t="s">
        <v>295</v>
      </c>
      <c r="F53" s="522">
        <v>77</v>
      </c>
      <c r="H53" s="35"/>
      <c r="I53" s="522"/>
    </row>
    <row r="54" spans="1:9" ht="18.75" thickBot="1">
      <c r="A54" s="12">
        <v>4</v>
      </c>
      <c r="B54" s="161" t="s">
        <v>18</v>
      </c>
      <c r="C54" s="174">
        <f>F54</f>
        <v>1</v>
      </c>
      <c r="D54" s="196">
        <f>C54</f>
        <v>1</v>
      </c>
      <c r="E54" s="35" t="s">
        <v>18</v>
      </c>
      <c r="F54" s="522">
        <v>1</v>
      </c>
    </row>
    <row r="55" spans="1:9" ht="18.75" thickBot="1">
      <c r="A55" s="12">
        <v>5</v>
      </c>
      <c r="B55" s="161" t="s">
        <v>300</v>
      </c>
      <c r="C55" s="174">
        <f>F55</f>
        <v>1861</v>
      </c>
      <c r="D55" s="197">
        <f>C55</f>
        <v>1861</v>
      </c>
      <c r="E55" s="35" t="s">
        <v>19</v>
      </c>
      <c r="F55" s="522">
        <v>1861</v>
      </c>
    </row>
    <row r="56" spans="1:9">
      <c r="B56" s="30"/>
      <c r="C56" s="175"/>
      <c r="E56" s="36"/>
      <c r="F56" s="521"/>
    </row>
    <row r="57" spans="1:9">
      <c r="B57" s="163" t="s">
        <v>216</v>
      </c>
      <c r="C57" s="176">
        <f>SUM(C58:C75)</f>
        <v>965</v>
      </c>
      <c r="D57" s="198"/>
      <c r="E57" s="42" t="s">
        <v>216</v>
      </c>
      <c r="F57" s="516">
        <v>965</v>
      </c>
    </row>
    <row r="58" spans="1:9">
      <c r="B58" s="29" t="s">
        <v>217</v>
      </c>
      <c r="C58" s="177">
        <f>F58</f>
        <v>10</v>
      </c>
      <c r="E58" s="35" t="s">
        <v>217</v>
      </c>
      <c r="F58" s="522">
        <v>10</v>
      </c>
    </row>
    <row r="59" spans="1:9">
      <c r="B59" s="29" t="s">
        <v>218</v>
      </c>
      <c r="C59" s="177">
        <f t="shared" ref="C59:C75" si="1">F59</f>
        <v>5</v>
      </c>
      <c r="E59" s="35" t="s">
        <v>218</v>
      </c>
      <c r="F59" s="522">
        <v>5</v>
      </c>
    </row>
    <row r="60" spans="1:9">
      <c r="B60" s="29" t="s">
        <v>219</v>
      </c>
      <c r="C60" s="177">
        <f t="shared" si="1"/>
        <v>0</v>
      </c>
      <c r="E60" s="35" t="s">
        <v>219</v>
      </c>
      <c r="F60" s="522">
        <v>0</v>
      </c>
    </row>
    <row r="61" spans="1:9">
      <c r="B61" s="29" t="s">
        <v>301</v>
      </c>
      <c r="C61" s="177">
        <f t="shared" si="1"/>
        <v>78</v>
      </c>
      <c r="E61" s="35" t="s">
        <v>220</v>
      </c>
      <c r="F61" s="522">
        <v>78</v>
      </c>
    </row>
    <row r="62" spans="1:9">
      <c r="B62" s="29" t="s">
        <v>221</v>
      </c>
      <c r="C62" s="177">
        <f t="shared" si="1"/>
        <v>4</v>
      </c>
      <c r="E62" s="35" t="s">
        <v>221</v>
      </c>
      <c r="F62" s="522">
        <v>4</v>
      </c>
    </row>
    <row r="63" spans="1:9">
      <c r="B63" s="29" t="s">
        <v>222</v>
      </c>
      <c r="C63" s="177">
        <f t="shared" si="1"/>
        <v>4</v>
      </c>
      <c r="E63" s="35" t="s">
        <v>222</v>
      </c>
      <c r="F63" s="522">
        <v>4</v>
      </c>
    </row>
    <row r="64" spans="1:9">
      <c r="B64" s="29" t="s">
        <v>223</v>
      </c>
      <c r="C64" s="177">
        <f t="shared" si="1"/>
        <v>0</v>
      </c>
      <c r="E64" s="35" t="s">
        <v>223</v>
      </c>
      <c r="F64" s="522">
        <v>0</v>
      </c>
    </row>
    <row r="65" spans="2:6">
      <c r="B65" s="29" t="s">
        <v>302</v>
      </c>
      <c r="C65" s="177">
        <f t="shared" si="1"/>
        <v>1</v>
      </c>
      <c r="E65" s="35" t="s">
        <v>224</v>
      </c>
      <c r="F65" s="522">
        <v>1</v>
      </c>
    </row>
    <row r="66" spans="2:6">
      <c r="B66" s="29" t="s">
        <v>225</v>
      </c>
      <c r="C66" s="177">
        <f t="shared" si="1"/>
        <v>0</v>
      </c>
      <c r="E66" s="35" t="s">
        <v>225</v>
      </c>
      <c r="F66" s="522">
        <v>0</v>
      </c>
    </row>
    <row r="67" spans="2:6">
      <c r="B67" s="29" t="s">
        <v>303</v>
      </c>
      <c r="C67" s="177">
        <f t="shared" si="1"/>
        <v>0</v>
      </c>
      <c r="E67" s="35" t="s">
        <v>226</v>
      </c>
      <c r="F67" s="522">
        <v>0</v>
      </c>
    </row>
    <row r="68" spans="2:6">
      <c r="B68" s="29" t="s">
        <v>227</v>
      </c>
      <c r="C68" s="177">
        <f t="shared" si="1"/>
        <v>169</v>
      </c>
      <c r="E68" s="35" t="s">
        <v>227</v>
      </c>
      <c r="F68" s="522">
        <v>169</v>
      </c>
    </row>
    <row r="69" spans="2:6">
      <c r="B69" s="29" t="s">
        <v>228</v>
      </c>
      <c r="C69" s="177">
        <f t="shared" si="1"/>
        <v>2</v>
      </c>
      <c r="E69" s="35" t="s">
        <v>228</v>
      </c>
      <c r="F69" s="522">
        <v>2</v>
      </c>
    </row>
    <row r="70" spans="2:6">
      <c r="B70" s="29" t="s">
        <v>229</v>
      </c>
      <c r="C70" s="177">
        <f t="shared" si="1"/>
        <v>2</v>
      </c>
      <c r="E70" s="35" t="s">
        <v>229</v>
      </c>
      <c r="F70" s="522">
        <v>2</v>
      </c>
    </row>
    <row r="71" spans="2:6">
      <c r="B71" s="29" t="s">
        <v>230</v>
      </c>
      <c r="C71" s="177">
        <f t="shared" si="1"/>
        <v>33</v>
      </c>
      <c r="E71" s="35" t="s">
        <v>230</v>
      </c>
      <c r="F71" s="522">
        <v>33</v>
      </c>
    </row>
    <row r="72" spans="2:6">
      <c r="B72" s="29" t="s">
        <v>231</v>
      </c>
      <c r="C72" s="177">
        <f t="shared" si="1"/>
        <v>2</v>
      </c>
      <c r="E72" s="35" t="s">
        <v>231</v>
      </c>
      <c r="F72" s="522">
        <v>2</v>
      </c>
    </row>
    <row r="73" spans="2:6">
      <c r="B73" s="29" t="s">
        <v>232</v>
      </c>
      <c r="C73" s="177">
        <f t="shared" si="1"/>
        <v>0</v>
      </c>
      <c r="E73" s="35" t="s">
        <v>232</v>
      </c>
      <c r="F73" s="522">
        <v>0</v>
      </c>
    </row>
    <row r="74" spans="2:6">
      <c r="B74" s="29" t="s">
        <v>233</v>
      </c>
      <c r="C74" s="177">
        <f t="shared" si="1"/>
        <v>0</v>
      </c>
      <c r="E74" s="35" t="s">
        <v>233</v>
      </c>
      <c r="F74" s="522">
        <v>0</v>
      </c>
    </row>
    <row r="75" spans="2:6">
      <c r="B75" s="29" t="s">
        <v>298</v>
      </c>
      <c r="C75" s="177">
        <f t="shared" si="1"/>
        <v>655</v>
      </c>
      <c r="E75" s="35" t="s">
        <v>145</v>
      </c>
      <c r="F75" s="522">
        <v>655</v>
      </c>
    </row>
    <row r="76" spans="2:6">
      <c r="B76" s="29"/>
      <c r="C76" s="178"/>
      <c r="E76" s="35"/>
      <c r="F76" s="521"/>
    </row>
    <row r="77" spans="2:6">
      <c r="B77" s="163" t="s">
        <v>304</v>
      </c>
      <c r="C77" s="176">
        <f>F77</f>
        <v>1112</v>
      </c>
      <c r="D77" s="198"/>
      <c r="E77" s="42" t="s">
        <v>304</v>
      </c>
      <c r="F77" s="519">
        <v>1112</v>
      </c>
    </row>
    <row r="78" spans="2:6">
      <c r="B78" s="30"/>
      <c r="C78" s="175"/>
      <c r="E78" s="36"/>
      <c r="F78" s="521"/>
    </row>
    <row r="79" spans="2:6">
      <c r="B79" s="163" t="s">
        <v>305</v>
      </c>
      <c r="C79" s="176">
        <f>SUM(C80:C87)</f>
        <v>535</v>
      </c>
      <c r="D79" s="198"/>
      <c r="E79" s="42" t="s">
        <v>234</v>
      </c>
      <c r="F79" s="516">
        <v>535</v>
      </c>
    </row>
    <row r="80" spans="2:6">
      <c r="B80" s="29" t="s">
        <v>138</v>
      </c>
      <c r="C80" s="177">
        <f>F80</f>
        <v>11</v>
      </c>
      <c r="E80" s="37" t="s">
        <v>138</v>
      </c>
      <c r="F80" s="522">
        <v>11</v>
      </c>
    </row>
    <row r="81" spans="2:6">
      <c r="B81" s="29" t="s">
        <v>296</v>
      </c>
      <c r="C81" s="177">
        <f t="shared" ref="C81:C87" si="2">F81</f>
        <v>171</v>
      </c>
      <c r="E81" s="37" t="s">
        <v>139</v>
      </c>
      <c r="F81" s="522">
        <v>171</v>
      </c>
    </row>
    <row r="82" spans="2:6">
      <c r="B82" s="29" t="s">
        <v>297</v>
      </c>
      <c r="C82" s="177">
        <f t="shared" si="2"/>
        <v>41</v>
      </c>
      <c r="E82" s="37" t="s">
        <v>140</v>
      </c>
      <c r="F82" s="522">
        <v>41</v>
      </c>
    </row>
    <row r="83" spans="2:6">
      <c r="B83" s="29" t="s">
        <v>141</v>
      </c>
      <c r="C83" s="177">
        <f t="shared" si="2"/>
        <v>135</v>
      </c>
      <c r="E83" s="37" t="s">
        <v>141</v>
      </c>
      <c r="F83" s="522">
        <v>135</v>
      </c>
    </row>
    <row r="84" spans="2:6">
      <c r="B84" s="29" t="s">
        <v>142</v>
      </c>
      <c r="C84" s="177">
        <f t="shared" si="2"/>
        <v>5</v>
      </c>
      <c r="E84" s="37" t="s">
        <v>142</v>
      </c>
      <c r="F84" s="522">
        <v>5</v>
      </c>
    </row>
    <row r="85" spans="2:6">
      <c r="B85" s="29" t="s">
        <v>143</v>
      </c>
      <c r="C85" s="177">
        <f t="shared" si="2"/>
        <v>12</v>
      </c>
      <c r="E85" s="37" t="s">
        <v>143</v>
      </c>
      <c r="F85" s="522">
        <v>12</v>
      </c>
    </row>
    <row r="86" spans="2:6">
      <c r="B86" s="29" t="s">
        <v>144</v>
      </c>
      <c r="C86" s="177">
        <f t="shared" si="2"/>
        <v>160</v>
      </c>
      <c r="E86" s="37" t="s">
        <v>144</v>
      </c>
      <c r="F86" s="522">
        <v>160</v>
      </c>
    </row>
    <row r="87" spans="2:6">
      <c r="B87" s="29" t="s">
        <v>298</v>
      </c>
      <c r="C87" s="177">
        <f t="shared" si="2"/>
        <v>0</v>
      </c>
      <c r="E87" s="37" t="s">
        <v>145</v>
      </c>
      <c r="F87" s="522">
        <v>0</v>
      </c>
    </row>
    <row r="88" spans="2:6">
      <c r="B88" s="30"/>
      <c r="C88" s="175"/>
      <c r="E88" s="36"/>
      <c r="F88" s="521"/>
    </row>
    <row r="89" spans="2:6">
      <c r="B89" s="163" t="s">
        <v>306</v>
      </c>
      <c r="C89" s="176">
        <f>SUM(C90:C103)</f>
        <v>1489</v>
      </c>
      <c r="D89" s="198"/>
      <c r="E89" s="42" t="s">
        <v>235</v>
      </c>
      <c r="F89" s="516">
        <v>1489</v>
      </c>
    </row>
    <row r="90" spans="2:6">
      <c r="B90" s="29" t="s">
        <v>147</v>
      </c>
      <c r="C90" s="177">
        <f>F90</f>
        <v>230</v>
      </c>
      <c r="E90" s="37" t="s">
        <v>147</v>
      </c>
      <c r="F90" s="522">
        <v>230</v>
      </c>
    </row>
    <row r="91" spans="2:6">
      <c r="B91" s="29" t="s">
        <v>148</v>
      </c>
      <c r="C91" s="177">
        <f t="shared" ref="C91:C103" si="3">F91</f>
        <v>8</v>
      </c>
      <c r="E91" s="37" t="s">
        <v>148</v>
      </c>
      <c r="F91" s="522">
        <v>8</v>
      </c>
    </row>
    <row r="92" spans="2:6">
      <c r="B92" s="29" t="s">
        <v>24</v>
      </c>
      <c r="C92" s="177">
        <f t="shared" si="3"/>
        <v>221</v>
      </c>
      <c r="E92" s="37" t="s">
        <v>24</v>
      </c>
      <c r="F92" s="522">
        <v>221</v>
      </c>
    </row>
    <row r="93" spans="2:6">
      <c r="B93" s="29" t="s">
        <v>149</v>
      </c>
      <c r="C93" s="177">
        <f t="shared" si="3"/>
        <v>110</v>
      </c>
      <c r="E93" s="37" t="s">
        <v>149</v>
      </c>
      <c r="F93" s="522">
        <v>110</v>
      </c>
    </row>
    <row r="94" spans="2:6">
      <c r="B94" s="29" t="s">
        <v>150</v>
      </c>
      <c r="C94" s="177">
        <f t="shared" si="3"/>
        <v>658</v>
      </c>
      <c r="E94" s="37" t="s">
        <v>150</v>
      </c>
      <c r="F94" s="522">
        <v>658</v>
      </c>
    </row>
    <row r="95" spans="2:6">
      <c r="B95" s="29" t="s">
        <v>151</v>
      </c>
      <c r="C95" s="177">
        <f t="shared" si="3"/>
        <v>26</v>
      </c>
      <c r="E95" s="37" t="s">
        <v>151</v>
      </c>
      <c r="F95" s="522">
        <v>26</v>
      </c>
    </row>
    <row r="96" spans="2:6">
      <c r="B96" s="29" t="s">
        <v>307</v>
      </c>
      <c r="C96" s="177">
        <f t="shared" si="3"/>
        <v>3</v>
      </c>
      <c r="E96" s="37" t="s">
        <v>363</v>
      </c>
      <c r="F96" s="522">
        <v>3</v>
      </c>
    </row>
    <row r="97" spans="1:6">
      <c r="B97" s="29" t="s">
        <v>153</v>
      </c>
      <c r="C97" s="177">
        <f t="shared" si="3"/>
        <v>0</v>
      </c>
      <c r="E97" s="37" t="s">
        <v>153</v>
      </c>
      <c r="F97" s="522">
        <v>0</v>
      </c>
    </row>
    <row r="98" spans="1:6">
      <c r="B98" s="29" t="s">
        <v>154</v>
      </c>
      <c r="C98" s="177">
        <f t="shared" si="3"/>
        <v>20</v>
      </c>
      <c r="E98" s="37" t="s">
        <v>154</v>
      </c>
      <c r="F98" s="522">
        <v>20</v>
      </c>
    </row>
    <row r="99" spans="1:6">
      <c r="B99" s="29" t="s">
        <v>155</v>
      </c>
      <c r="C99" s="177">
        <f t="shared" si="3"/>
        <v>96</v>
      </c>
      <c r="E99" s="37" t="s">
        <v>155</v>
      </c>
      <c r="F99" s="522">
        <v>96</v>
      </c>
    </row>
    <row r="100" spans="1:6">
      <c r="B100" s="29" t="s">
        <v>156</v>
      </c>
      <c r="C100" s="177">
        <f t="shared" si="3"/>
        <v>6</v>
      </c>
      <c r="E100" s="37" t="s">
        <v>156</v>
      </c>
      <c r="F100" s="522">
        <v>6</v>
      </c>
    </row>
    <row r="101" spans="1:6">
      <c r="B101" s="29" t="s">
        <v>157</v>
      </c>
      <c r="C101" s="177">
        <f t="shared" si="3"/>
        <v>25</v>
      </c>
      <c r="E101" s="37" t="s">
        <v>157</v>
      </c>
      <c r="F101" s="522">
        <v>25</v>
      </c>
    </row>
    <row r="102" spans="1:6">
      <c r="B102" s="29" t="s">
        <v>158</v>
      </c>
      <c r="C102" s="177">
        <f t="shared" si="3"/>
        <v>84</v>
      </c>
      <c r="E102" s="37" t="s">
        <v>158</v>
      </c>
      <c r="F102" s="522">
        <v>84</v>
      </c>
    </row>
    <row r="103" spans="1:6">
      <c r="B103" s="29" t="s">
        <v>298</v>
      </c>
      <c r="C103" s="177">
        <f t="shared" si="3"/>
        <v>2</v>
      </c>
      <c r="E103" s="37" t="s">
        <v>145</v>
      </c>
      <c r="F103" s="522">
        <v>2</v>
      </c>
    </row>
    <row r="104" spans="1:6">
      <c r="B104" s="30"/>
      <c r="C104" s="175"/>
      <c r="E104" s="36"/>
      <c r="F104" s="521"/>
    </row>
    <row r="105" spans="1:6">
      <c r="B105" s="163" t="s">
        <v>308</v>
      </c>
      <c r="C105" s="176">
        <f>SUM(C106:C108,C117)</f>
        <v>2430</v>
      </c>
      <c r="D105" s="198"/>
      <c r="E105" s="42" t="s">
        <v>236</v>
      </c>
      <c r="F105" s="516">
        <v>2430</v>
      </c>
    </row>
    <row r="106" spans="1:6">
      <c r="B106" s="29" t="s">
        <v>160</v>
      </c>
      <c r="C106" s="177">
        <f>F106</f>
        <v>8</v>
      </c>
      <c r="E106" s="35" t="s">
        <v>160</v>
      </c>
      <c r="F106" s="522">
        <v>8</v>
      </c>
    </row>
    <row r="107" spans="1:6">
      <c r="B107" s="29" t="s">
        <v>309</v>
      </c>
      <c r="C107" s="177">
        <f>F107</f>
        <v>537</v>
      </c>
      <c r="E107" s="35" t="s">
        <v>364</v>
      </c>
      <c r="F107" s="522">
        <v>537</v>
      </c>
    </row>
    <row r="108" spans="1:6">
      <c r="B108" s="163" t="s">
        <v>310</v>
      </c>
      <c r="C108" s="179">
        <f>SUM(C109:C116)</f>
        <v>1221</v>
      </c>
      <c r="D108" s="198"/>
      <c r="E108" s="43" t="s">
        <v>27</v>
      </c>
      <c r="F108" s="516">
        <v>1221</v>
      </c>
    </row>
    <row r="109" spans="1:6">
      <c r="A109" s="13">
        <v>1</v>
      </c>
      <c r="B109" s="31" t="s">
        <v>311</v>
      </c>
      <c r="C109" s="177">
        <f>F109</f>
        <v>0</v>
      </c>
      <c r="E109" s="38" t="s">
        <v>365</v>
      </c>
      <c r="F109" s="522">
        <v>0</v>
      </c>
    </row>
    <row r="110" spans="1:6">
      <c r="A110" s="13">
        <v>2</v>
      </c>
      <c r="B110" s="31" t="s">
        <v>312</v>
      </c>
      <c r="C110" s="177">
        <f t="shared" ref="C110:C116" si="4">F110</f>
        <v>0</v>
      </c>
      <c r="E110" s="38" t="s">
        <v>366</v>
      </c>
      <c r="F110" s="522">
        <v>0</v>
      </c>
    </row>
    <row r="111" spans="1:6">
      <c r="A111" s="13">
        <v>3</v>
      </c>
      <c r="B111" s="31" t="s">
        <v>313</v>
      </c>
      <c r="C111" s="177">
        <f t="shared" si="4"/>
        <v>60</v>
      </c>
      <c r="E111" s="38" t="s">
        <v>367</v>
      </c>
      <c r="F111" s="522">
        <v>60</v>
      </c>
    </row>
    <row r="112" spans="1:6">
      <c r="A112" s="13">
        <v>4</v>
      </c>
      <c r="B112" s="31" t="s">
        <v>314</v>
      </c>
      <c r="C112" s="177">
        <f t="shared" si="4"/>
        <v>7</v>
      </c>
      <c r="E112" s="38" t="s">
        <v>368</v>
      </c>
      <c r="F112" s="522">
        <v>7</v>
      </c>
    </row>
    <row r="113" spans="1:6">
      <c r="A113" s="13">
        <v>5</v>
      </c>
      <c r="B113" s="31" t="s">
        <v>315</v>
      </c>
      <c r="C113" s="177">
        <f t="shared" si="4"/>
        <v>60</v>
      </c>
      <c r="E113" s="38" t="s">
        <v>369</v>
      </c>
      <c r="F113" s="522">
        <v>60</v>
      </c>
    </row>
    <row r="114" spans="1:6">
      <c r="A114" s="13">
        <v>6</v>
      </c>
      <c r="B114" s="31" t="s">
        <v>316</v>
      </c>
      <c r="C114" s="177">
        <f t="shared" si="4"/>
        <v>51</v>
      </c>
      <c r="E114" s="38" t="s">
        <v>370</v>
      </c>
      <c r="F114" s="522">
        <v>51</v>
      </c>
    </row>
    <row r="115" spans="1:6">
      <c r="A115" s="13">
        <v>7</v>
      </c>
      <c r="B115" s="31" t="s">
        <v>317</v>
      </c>
      <c r="C115" s="177">
        <f t="shared" si="4"/>
        <v>2</v>
      </c>
      <c r="E115" s="38" t="s">
        <v>371</v>
      </c>
      <c r="F115" s="522">
        <v>2</v>
      </c>
    </row>
    <row r="116" spans="1:6">
      <c r="A116" s="13">
        <v>8</v>
      </c>
      <c r="B116" s="31" t="s">
        <v>318</v>
      </c>
      <c r="C116" s="177">
        <f t="shared" si="4"/>
        <v>1041</v>
      </c>
      <c r="E116" s="38" t="s">
        <v>372</v>
      </c>
      <c r="F116" s="522">
        <v>1041</v>
      </c>
    </row>
    <row r="117" spans="1:6">
      <c r="B117" s="163" t="s">
        <v>163</v>
      </c>
      <c r="C117" s="176">
        <f>SUM(C118:C145)</f>
        <v>664</v>
      </c>
      <c r="D117" s="198"/>
      <c r="E117" s="42" t="s">
        <v>163</v>
      </c>
      <c r="F117" s="516">
        <v>664</v>
      </c>
    </row>
    <row r="118" spans="1:6">
      <c r="A118" s="12">
        <v>1</v>
      </c>
      <c r="B118" s="29" t="s">
        <v>164</v>
      </c>
      <c r="C118" s="177">
        <f>F118</f>
        <v>50</v>
      </c>
      <c r="E118" s="35" t="s">
        <v>164</v>
      </c>
      <c r="F118" s="522">
        <v>50</v>
      </c>
    </row>
    <row r="119" spans="1:6">
      <c r="A119" s="12">
        <v>2</v>
      </c>
      <c r="B119" s="29" t="s">
        <v>319</v>
      </c>
      <c r="C119" s="177">
        <f t="shared" ref="C119:C145" si="5">F119</f>
        <v>66</v>
      </c>
      <c r="E119" s="35" t="s">
        <v>237</v>
      </c>
      <c r="F119" s="522">
        <v>66</v>
      </c>
    </row>
    <row r="120" spans="1:6">
      <c r="A120" s="12">
        <v>3</v>
      </c>
      <c r="B120" s="29" t="s">
        <v>166</v>
      </c>
      <c r="C120" s="177">
        <f t="shared" si="5"/>
        <v>48</v>
      </c>
      <c r="E120" s="35" t="s">
        <v>238</v>
      </c>
      <c r="F120" s="522">
        <v>48</v>
      </c>
    </row>
    <row r="121" spans="1:6">
      <c r="A121" s="12">
        <v>4</v>
      </c>
      <c r="B121" s="29" t="s">
        <v>167</v>
      </c>
      <c r="C121" s="177">
        <f t="shared" si="5"/>
        <v>8</v>
      </c>
      <c r="E121" s="35" t="s">
        <v>166</v>
      </c>
      <c r="F121" s="522">
        <v>8</v>
      </c>
    </row>
    <row r="122" spans="1:6">
      <c r="A122" s="12">
        <v>5</v>
      </c>
      <c r="B122" s="29" t="s">
        <v>168</v>
      </c>
      <c r="C122" s="177">
        <f t="shared" si="5"/>
        <v>69</v>
      </c>
      <c r="E122" s="35" t="s">
        <v>167</v>
      </c>
      <c r="F122" s="522">
        <v>69</v>
      </c>
    </row>
    <row r="123" spans="1:6">
      <c r="A123" s="12">
        <v>6</v>
      </c>
      <c r="B123" s="29" t="s">
        <v>320</v>
      </c>
      <c r="C123" s="177">
        <f t="shared" si="5"/>
        <v>9</v>
      </c>
      <c r="E123" s="35" t="s">
        <v>168</v>
      </c>
      <c r="F123" s="522">
        <v>9</v>
      </c>
    </row>
    <row r="124" spans="1:6">
      <c r="A124" s="12">
        <v>7</v>
      </c>
      <c r="B124" s="29" t="s">
        <v>170</v>
      </c>
      <c r="C124" s="177">
        <f t="shared" si="5"/>
        <v>0</v>
      </c>
      <c r="E124" s="35" t="s">
        <v>239</v>
      </c>
      <c r="F124" s="522">
        <v>0</v>
      </c>
    </row>
    <row r="125" spans="1:6">
      <c r="A125" s="12">
        <v>8</v>
      </c>
      <c r="B125" s="29" t="s">
        <v>171</v>
      </c>
      <c r="C125" s="177">
        <f t="shared" si="5"/>
        <v>13</v>
      </c>
      <c r="E125" s="35" t="s">
        <v>169</v>
      </c>
      <c r="F125" s="522">
        <v>13</v>
      </c>
    </row>
    <row r="126" spans="1:6">
      <c r="A126" s="12">
        <v>9</v>
      </c>
      <c r="B126" s="29" t="s">
        <v>172</v>
      </c>
      <c r="C126" s="177">
        <f t="shared" si="5"/>
        <v>40</v>
      </c>
      <c r="E126" s="35" t="s">
        <v>240</v>
      </c>
      <c r="F126" s="522">
        <v>40</v>
      </c>
    </row>
    <row r="127" spans="1:6">
      <c r="A127" s="12">
        <v>10</v>
      </c>
      <c r="B127" s="29" t="s">
        <v>173</v>
      </c>
      <c r="C127" s="177">
        <f t="shared" si="5"/>
        <v>22</v>
      </c>
      <c r="E127" s="35" t="s">
        <v>170</v>
      </c>
      <c r="F127" s="522">
        <v>22</v>
      </c>
    </row>
    <row r="128" spans="1:6">
      <c r="A128" s="12">
        <v>11</v>
      </c>
      <c r="B128" s="29" t="s">
        <v>174</v>
      </c>
      <c r="C128" s="177">
        <f t="shared" si="5"/>
        <v>0</v>
      </c>
      <c r="E128" s="35" t="s">
        <v>171</v>
      </c>
      <c r="F128" s="522">
        <v>0</v>
      </c>
    </row>
    <row r="129" spans="1:6">
      <c r="A129" s="12">
        <v>12</v>
      </c>
      <c r="B129" s="29" t="s">
        <v>175</v>
      </c>
      <c r="C129" s="177">
        <f t="shared" si="5"/>
        <v>60</v>
      </c>
      <c r="E129" s="35" t="s">
        <v>172</v>
      </c>
      <c r="F129" s="522">
        <v>60</v>
      </c>
    </row>
    <row r="130" spans="1:6">
      <c r="A130" s="12">
        <v>13</v>
      </c>
      <c r="B130" s="29" t="s">
        <v>176</v>
      </c>
      <c r="C130" s="177">
        <f t="shared" si="5"/>
        <v>1</v>
      </c>
      <c r="E130" s="35" t="s">
        <v>173</v>
      </c>
      <c r="F130" s="522">
        <v>1</v>
      </c>
    </row>
    <row r="131" spans="1:6">
      <c r="A131" s="12">
        <v>14</v>
      </c>
      <c r="B131" s="29" t="s">
        <v>238</v>
      </c>
      <c r="C131" s="177">
        <f t="shared" si="5"/>
        <v>11</v>
      </c>
      <c r="E131" s="35" t="s">
        <v>174</v>
      </c>
      <c r="F131" s="522">
        <v>11</v>
      </c>
    </row>
    <row r="132" spans="1:6">
      <c r="A132" s="12">
        <v>15</v>
      </c>
      <c r="B132" s="29" t="s">
        <v>239</v>
      </c>
      <c r="C132" s="177">
        <f t="shared" si="5"/>
        <v>73</v>
      </c>
      <c r="E132" s="35" t="s">
        <v>175</v>
      </c>
      <c r="F132" s="522">
        <v>73</v>
      </c>
    </row>
    <row r="133" spans="1:6">
      <c r="A133" s="12">
        <v>16</v>
      </c>
      <c r="B133" s="29" t="s">
        <v>240</v>
      </c>
      <c r="C133" s="177">
        <f t="shared" si="5"/>
        <v>0</v>
      </c>
      <c r="E133" s="35" t="s">
        <v>176</v>
      </c>
      <c r="F133" s="522">
        <v>0</v>
      </c>
    </row>
    <row r="134" spans="1:6">
      <c r="A134" s="12">
        <v>17</v>
      </c>
      <c r="B134" s="29" t="s">
        <v>321</v>
      </c>
      <c r="C134" s="177">
        <f t="shared" si="5"/>
        <v>37</v>
      </c>
      <c r="E134" s="35" t="s">
        <v>177</v>
      </c>
      <c r="F134" s="522">
        <v>37</v>
      </c>
    </row>
    <row r="135" spans="1:6">
      <c r="A135" s="12">
        <v>18</v>
      </c>
      <c r="B135" s="29" t="s">
        <v>182</v>
      </c>
      <c r="C135" s="177">
        <f t="shared" si="5"/>
        <v>0</v>
      </c>
      <c r="E135" s="35" t="s">
        <v>182</v>
      </c>
      <c r="F135" s="522">
        <v>0</v>
      </c>
    </row>
    <row r="136" spans="1:6">
      <c r="A136" s="12">
        <v>19</v>
      </c>
      <c r="B136" s="29" t="s">
        <v>322</v>
      </c>
      <c r="C136" s="177">
        <f t="shared" si="5"/>
        <v>0</v>
      </c>
      <c r="E136" s="35" t="s">
        <v>183</v>
      </c>
      <c r="F136" s="522">
        <v>0</v>
      </c>
    </row>
    <row r="137" spans="1:6">
      <c r="A137" s="12">
        <v>20</v>
      </c>
      <c r="B137" s="29" t="s">
        <v>323</v>
      </c>
      <c r="C137" s="177">
        <f t="shared" si="5"/>
        <v>0</v>
      </c>
      <c r="E137" s="35" t="s">
        <v>184</v>
      </c>
      <c r="F137" s="522">
        <v>0</v>
      </c>
    </row>
    <row r="138" spans="1:6">
      <c r="A138" s="12">
        <v>21</v>
      </c>
      <c r="B138" s="29" t="s">
        <v>324</v>
      </c>
      <c r="C138" s="177">
        <f t="shared" si="5"/>
        <v>62</v>
      </c>
      <c r="E138" s="35" t="s">
        <v>185</v>
      </c>
      <c r="F138" s="522">
        <v>62</v>
      </c>
    </row>
    <row r="139" spans="1:6">
      <c r="A139" s="12">
        <v>22</v>
      </c>
      <c r="B139" s="29" t="s">
        <v>325</v>
      </c>
      <c r="C139" s="177">
        <f t="shared" si="5"/>
        <v>7</v>
      </c>
      <c r="E139" s="35" t="s">
        <v>186</v>
      </c>
      <c r="F139" s="522">
        <v>7</v>
      </c>
    </row>
    <row r="140" spans="1:6">
      <c r="A140" s="12">
        <v>23</v>
      </c>
      <c r="B140" s="29" t="s">
        <v>326</v>
      </c>
      <c r="C140" s="177">
        <f t="shared" si="5"/>
        <v>11</v>
      </c>
      <c r="E140" s="35" t="s">
        <v>187</v>
      </c>
      <c r="F140" s="522">
        <v>11</v>
      </c>
    </row>
    <row r="141" spans="1:6">
      <c r="A141" s="12">
        <v>24</v>
      </c>
      <c r="B141" s="29" t="s">
        <v>327</v>
      </c>
      <c r="C141" s="177">
        <f t="shared" si="5"/>
        <v>22</v>
      </c>
      <c r="E141" s="35" t="s">
        <v>188</v>
      </c>
      <c r="F141" s="522">
        <v>22</v>
      </c>
    </row>
    <row r="142" spans="1:6">
      <c r="A142" s="12">
        <v>25</v>
      </c>
      <c r="B142" s="29" t="s">
        <v>328</v>
      </c>
      <c r="C142" s="177">
        <f t="shared" si="5"/>
        <v>2</v>
      </c>
      <c r="E142" s="35" t="s">
        <v>189</v>
      </c>
      <c r="F142" s="522">
        <v>2</v>
      </c>
    </row>
    <row r="143" spans="1:6">
      <c r="A143" s="12">
        <v>26</v>
      </c>
      <c r="B143" s="29" t="s">
        <v>329</v>
      </c>
      <c r="C143" s="177">
        <f t="shared" si="5"/>
        <v>46</v>
      </c>
      <c r="E143" s="35" t="s">
        <v>190</v>
      </c>
      <c r="F143" s="522">
        <v>46</v>
      </c>
    </row>
    <row r="144" spans="1:6">
      <c r="A144" s="12">
        <v>27</v>
      </c>
      <c r="B144" s="29" t="s">
        <v>330</v>
      </c>
      <c r="C144" s="177">
        <f t="shared" si="5"/>
        <v>7</v>
      </c>
      <c r="E144" s="35" t="s">
        <v>191</v>
      </c>
      <c r="F144" s="522">
        <v>7</v>
      </c>
    </row>
    <row r="145" spans="1:6">
      <c r="A145" s="12">
        <v>28</v>
      </c>
      <c r="B145" s="29" t="s">
        <v>298</v>
      </c>
      <c r="C145" s="177">
        <f t="shared" si="5"/>
        <v>0</v>
      </c>
      <c r="E145" s="35" t="s">
        <v>145</v>
      </c>
      <c r="F145" s="522">
        <v>0</v>
      </c>
    </row>
    <row r="146" spans="1:6">
      <c r="B146" s="30"/>
      <c r="C146" s="175"/>
      <c r="E146" s="36"/>
      <c r="F146" s="521"/>
    </row>
    <row r="147" spans="1:6">
      <c r="B147" s="163" t="s">
        <v>241</v>
      </c>
      <c r="C147" s="176">
        <f>SUM(C148:C176)+SUM(C182:C183)+SUM(C193)+SUM(C197)</f>
        <v>2364</v>
      </c>
      <c r="D147" s="198"/>
      <c r="E147" s="42" t="s">
        <v>241</v>
      </c>
      <c r="F147" s="516">
        <v>2364</v>
      </c>
    </row>
    <row r="148" spans="1:6">
      <c r="B148" s="29" t="s">
        <v>100</v>
      </c>
      <c r="C148" s="177">
        <f>F148</f>
        <v>0</v>
      </c>
      <c r="E148" s="35" t="s">
        <v>100</v>
      </c>
      <c r="F148" s="522">
        <v>0</v>
      </c>
    </row>
    <row r="149" spans="1:6">
      <c r="B149" s="29" t="s">
        <v>101</v>
      </c>
      <c r="C149" s="177">
        <f t="shared" ref="C149:C175" si="6">F149</f>
        <v>24</v>
      </c>
      <c r="E149" s="35" t="s">
        <v>101</v>
      </c>
      <c r="F149" s="522">
        <v>24</v>
      </c>
    </row>
    <row r="150" spans="1:6">
      <c r="B150" s="29" t="s">
        <v>102</v>
      </c>
      <c r="C150" s="177">
        <f t="shared" si="6"/>
        <v>52</v>
      </c>
      <c r="E150" s="35" t="s">
        <v>102</v>
      </c>
      <c r="F150" s="522">
        <v>52</v>
      </c>
    </row>
    <row r="151" spans="1:6">
      <c r="B151" s="29" t="s">
        <v>242</v>
      </c>
      <c r="C151" s="177">
        <f t="shared" si="6"/>
        <v>4</v>
      </c>
      <c r="E151" s="35" t="s">
        <v>242</v>
      </c>
      <c r="F151" s="522">
        <v>4</v>
      </c>
    </row>
    <row r="152" spans="1:6">
      <c r="B152" s="29" t="s">
        <v>331</v>
      </c>
      <c r="C152" s="177">
        <f t="shared" si="6"/>
        <v>10</v>
      </c>
      <c r="E152" s="35" t="s">
        <v>104</v>
      </c>
      <c r="F152" s="522">
        <v>10</v>
      </c>
    </row>
    <row r="153" spans="1:6">
      <c r="B153" s="29" t="s">
        <v>38</v>
      </c>
      <c r="C153" s="177">
        <f t="shared" si="6"/>
        <v>26</v>
      </c>
      <c r="E153" s="35" t="s">
        <v>38</v>
      </c>
      <c r="F153" s="522">
        <v>26</v>
      </c>
    </row>
    <row r="154" spans="1:6">
      <c r="B154" s="29" t="s">
        <v>42</v>
      </c>
      <c r="C154" s="177">
        <f t="shared" si="6"/>
        <v>24</v>
      </c>
      <c r="E154" s="35" t="s">
        <v>42</v>
      </c>
      <c r="F154" s="522">
        <v>24</v>
      </c>
    </row>
    <row r="155" spans="1:6">
      <c r="B155" s="29" t="s">
        <v>33</v>
      </c>
      <c r="C155" s="177">
        <f t="shared" si="6"/>
        <v>188</v>
      </c>
      <c r="E155" s="35" t="s">
        <v>33</v>
      </c>
      <c r="F155" s="522">
        <v>188</v>
      </c>
    </row>
    <row r="156" spans="1:6">
      <c r="B156" s="29" t="s">
        <v>34</v>
      </c>
      <c r="C156" s="177">
        <f t="shared" si="6"/>
        <v>305</v>
      </c>
      <c r="E156" s="35" t="s">
        <v>34</v>
      </c>
      <c r="F156" s="522">
        <v>305</v>
      </c>
    </row>
    <row r="157" spans="1:6">
      <c r="B157" s="29" t="s">
        <v>105</v>
      </c>
      <c r="C157" s="177">
        <f t="shared" si="6"/>
        <v>0</v>
      </c>
      <c r="E157" s="35" t="s">
        <v>105</v>
      </c>
      <c r="F157" s="522">
        <v>0</v>
      </c>
    </row>
    <row r="158" spans="1:6">
      <c r="B158" s="29" t="s">
        <v>106</v>
      </c>
      <c r="C158" s="177">
        <f t="shared" si="6"/>
        <v>3</v>
      </c>
      <c r="E158" s="35" t="s">
        <v>106</v>
      </c>
      <c r="F158" s="522">
        <v>3</v>
      </c>
    </row>
    <row r="159" spans="1:6">
      <c r="B159" s="29" t="s">
        <v>107</v>
      </c>
      <c r="C159" s="177">
        <f t="shared" si="6"/>
        <v>4</v>
      </c>
      <c r="E159" s="35" t="s">
        <v>107</v>
      </c>
      <c r="F159" s="522">
        <v>4</v>
      </c>
    </row>
    <row r="160" spans="1:6">
      <c r="B160" s="29" t="s">
        <v>108</v>
      </c>
      <c r="C160" s="177">
        <f t="shared" si="6"/>
        <v>7</v>
      </c>
      <c r="E160" s="35" t="s">
        <v>108</v>
      </c>
      <c r="F160" s="522">
        <v>7</v>
      </c>
    </row>
    <row r="161" spans="2:6">
      <c r="B161" s="29" t="s">
        <v>40</v>
      </c>
      <c r="C161" s="177">
        <f t="shared" si="6"/>
        <v>78</v>
      </c>
      <c r="E161" s="35" t="s">
        <v>40</v>
      </c>
      <c r="F161" s="522">
        <v>78</v>
      </c>
    </row>
    <row r="162" spans="2:6">
      <c r="B162" s="29" t="s">
        <v>35</v>
      </c>
      <c r="C162" s="177">
        <f t="shared" si="6"/>
        <v>66</v>
      </c>
      <c r="E162" s="35" t="s">
        <v>35</v>
      </c>
      <c r="F162" s="522">
        <v>66</v>
      </c>
    </row>
    <row r="163" spans="2:6">
      <c r="B163" s="29" t="s">
        <v>109</v>
      </c>
      <c r="C163" s="177">
        <f t="shared" si="6"/>
        <v>2</v>
      </c>
      <c r="E163" s="35" t="s">
        <v>109</v>
      </c>
      <c r="F163" s="522">
        <v>2</v>
      </c>
    </row>
    <row r="164" spans="2:6">
      <c r="B164" s="29" t="s">
        <v>110</v>
      </c>
      <c r="C164" s="177">
        <f t="shared" si="6"/>
        <v>4</v>
      </c>
      <c r="E164" s="35" t="s">
        <v>110</v>
      </c>
      <c r="F164" s="522">
        <v>4</v>
      </c>
    </row>
    <row r="165" spans="2:6">
      <c r="B165" s="29" t="s">
        <v>37</v>
      </c>
      <c r="C165" s="177">
        <f t="shared" si="6"/>
        <v>89</v>
      </c>
      <c r="E165" s="35" t="s">
        <v>37</v>
      </c>
      <c r="F165" s="522">
        <v>89</v>
      </c>
    </row>
    <row r="166" spans="2:6">
      <c r="B166" s="29" t="s">
        <v>36</v>
      </c>
      <c r="C166" s="177">
        <f t="shared" si="6"/>
        <v>15</v>
      </c>
      <c r="E166" s="35" t="s">
        <v>36</v>
      </c>
      <c r="F166" s="522">
        <v>15</v>
      </c>
    </row>
    <row r="167" spans="2:6">
      <c r="B167" s="29" t="s">
        <v>111</v>
      </c>
      <c r="C167" s="177">
        <f t="shared" si="6"/>
        <v>28</v>
      </c>
      <c r="E167" s="35" t="s">
        <v>111</v>
      </c>
      <c r="F167" s="522">
        <v>28</v>
      </c>
    </row>
    <row r="168" spans="2:6">
      <c r="B168" s="29" t="s">
        <v>112</v>
      </c>
      <c r="C168" s="177">
        <f t="shared" si="6"/>
        <v>19</v>
      </c>
      <c r="E168" s="35" t="s">
        <v>112</v>
      </c>
      <c r="F168" s="522">
        <v>19</v>
      </c>
    </row>
    <row r="169" spans="2:6">
      <c r="B169" s="29" t="s">
        <v>113</v>
      </c>
      <c r="C169" s="177">
        <f t="shared" si="6"/>
        <v>34</v>
      </c>
      <c r="E169" s="35" t="s">
        <v>113</v>
      </c>
      <c r="F169" s="522">
        <v>34</v>
      </c>
    </row>
    <row r="170" spans="2:6">
      <c r="B170" s="29" t="s">
        <v>332</v>
      </c>
      <c r="C170" s="177">
        <f t="shared" si="6"/>
        <v>0</v>
      </c>
      <c r="E170" s="35" t="s">
        <v>114</v>
      </c>
      <c r="F170" s="522">
        <v>0</v>
      </c>
    </row>
    <row r="171" spans="2:6">
      <c r="B171" s="29" t="s">
        <v>115</v>
      </c>
      <c r="C171" s="177">
        <f t="shared" si="6"/>
        <v>0</v>
      </c>
      <c r="E171" s="35" t="s">
        <v>115</v>
      </c>
      <c r="F171" s="522">
        <v>0</v>
      </c>
    </row>
    <row r="172" spans="2:6">
      <c r="B172" s="29" t="s">
        <v>31</v>
      </c>
      <c r="C172" s="177">
        <f t="shared" si="6"/>
        <v>679</v>
      </c>
      <c r="E172" s="35" t="s">
        <v>31</v>
      </c>
      <c r="F172" s="522">
        <v>679</v>
      </c>
    </row>
    <row r="173" spans="2:6">
      <c r="B173" s="29" t="s">
        <v>41</v>
      </c>
      <c r="C173" s="177">
        <f t="shared" si="6"/>
        <v>36</v>
      </c>
      <c r="E173" s="35" t="s">
        <v>41</v>
      </c>
      <c r="F173" s="522">
        <v>36</v>
      </c>
    </row>
    <row r="174" spans="2:6">
      <c r="B174" s="29" t="s">
        <v>39</v>
      </c>
      <c r="C174" s="177">
        <f t="shared" si="6"/>
        <v>59</v>
      </c>
      <c r="E174" s="35" t="s">
        <v>39</v>
      </c>
      <c r="F174" s="522">
        <v>59</v>
      </c>
    </row>
    <row r="175" spans="2:6">
      <c r="B175" s="29" t="s">
        <v>116</v>
      </c>
      <c r="C175" s="177">
        <f t="shared" si="6"/>
        <v>15</v>
      </c>
      <c r="E175" s="35" t="s">
        <v>116</v>
      </c>
      <c r="F175" s="522">
        <v>15</v>
      </c>
    </row>
    <row r="176" spans="2:6">
      <c r="B176" s="163" t="s">
        <v>333</v>
      </c>
      <c r="C176" s="176">
        <f>SUM(C177:C181)</f>
        <v>348</v>
      </c>
      <c r="D176" s="198"/>
      <c r="E176" s="42" t="s">
        <v>32</v>
      </c>
      <c r="F176" s="516">
        <v>384</v>
      </c>
    </row>
    <row r="177" spans="2:6">
      <c r="B177" s="31" t="s">
        <v>117</v>
      </c>
      <c r="C177" s="177">
        <f>F177</f>
        <v>38</v>
      </c>
      <c r="E177" s="38" t="s">
        <v>117</v>
      </c>
      <c r="F177" s="522">
        <v>38</v>
      </c>
    </row>
    <row r="178" spans="2:6">
      <c r="B178" s="31" t="s">
        <v>334</v>
      </c>
      <c r="C178" s="177">
        <f t="shared" ref="C178:C182" si="7">F178</f>
        <v>0</v>
      </c>
      <c r="E178" s="38" t="s">
        <v>118</v>
      </c>
      <c r="F178" s="522">
        <v>0</v>
      </c>
    </row>
    <row r="179" spans="2:6">
      <c r="B179" s="31" t="s">
        <v>119</v>
      </c>
      <c r="C179" s="177">
        <f t="shared" si="7"/>
        <v>2</v>
      </c>
      <c r="E179" s="38" t="s">
        <v>119</v>
      </c>
      <c r="F179" s="522">
        <v>2</v>
      </c>
    </row>
    <row r="180" spans="2:6">
      <c r="B180" s="31" t="s">
        <v>120</v>
      </c>
      <c r="C180" s="177">
        <f t="shared" si="7"/>
        <v>0</v>
      </c>
      <c r="E180" s="38" t="s">
        <v>120</v>
      </c>
      <c r="F180" s="522">
        <v>0</v>
      </c>
    </row>
    <row r="181" spans="2:6">
      <c r="B181" s="31" t="s">
        <v>335</v>
      </c>
      <c r="C181" s="177">
        <f t="shared" si="7"/>
        <v>308</v>
      </c>
      <c r="E181" s="38" t="s">
        <v>121</v>
      </c>
      <c r="F181" s="522">
        <v>308</v>
      </c>
    </row>
    <row r="182" spans="2:6">
      <c r="B182" s="29" t="s">
        <v>336</v>
      </c>
      <c r="C182" s="177">
        <f t="shared" si="7"/>
        <v>36</v>
      </c>
      <c r="E182" s="35" t="s">
        <v>122</v>
      </c>
      <c r="F182" s="522">
        <v>36</v>
      </c>
    </row>
    <row r="183" spans="2:6">
      <c r="B183" s="163" t="s">
        <v>337</v>
      </c>
      <c r="C183" s="176">
        <f>SUM(C184:C191)</f>
        <v>9</v>
      </c>
      <c r="D183" s="198"/>
      <c r="E183" s="42" t="s">
        <v>123</v>
      </c>
      <c r="F183" s="516">
        <v>9</v>
      </c>
    </row>
    <row r="184" spans="2:6">
      <c r="B184" s="29" t="s">
        <v>338</v>
      </c>
      <c r="C184" s="177">
        <f>F184</f>
        <v>0</v>
      </c>
      <c r="E184" s="35" t="s">
        <v>124</v>
      </c>
      <c r="F184" s="522">
        <v>0</v>
      </c>
    </row>
    <row r="185" spans="2:6">
      <c r="B185" s="29" t="s">
        <v>125</v>
      </c>
      <c r="C185" s="177">
        <f t="shared" ref="C185:C191" si="8">F185</f>
        <v>0</v>
      </c>
      <c r="E185" s="35" t="s">
        <v>125</v>
      </c>
      <c r="F185" s="522">
        <v>0</v>
      </c>
    </row>
    <row r="186" spans="2:6">
      <c r="B186" s="29" t="s">
        <v>126</v>
      </c>
      <c r="C186" s="177">
        <f t="shared" si="8"/>
        <v>0</v>
      </c>
      <c r="E186" s="35" t="s">
        <v>126</v>
      </c>
      <c r="F186" s="522">
        <v>0</v>
      </c>
    </row>
    <row r="187" spans="2:6">
      <c r="B187" s="29" t="s">
        <v>127</v>
      </c>
      <c r="C187" s="177">
        <f t="shared" si="8"/>
        <v>0</v>
      </c>
      <c r="E187" s="35" t="s">
        <v>127</v>
      </c>
      <c r="F187" s="522">
        <v>0</v>
      </c>
    </row>
    <row r="188" spans="2:6">
      <c r="B188" s="32" t="s">
        <v>128</v>
      </c>
      <c r="C188" s="177">
        <f t="shared" si="8"/>
        <v>2</v>
      </c>
      <c r="E188" s="39" t="s">
        <v>128</v>
      </c>
      <c r="F188" s="522">
        <v>2</v>
      </c>
    </row>
    <row r="189" spans="2:6">
      <c r="B189" s="29" t="s">
        <v>129</v>
      </c>
      <c r="C189" s="177">
        <f t="shared" si="8"/>
        <v>0</v>
      </c>
      <c r="E189" s="35" t="s">
        <v>129</v>
      </c>
      <c r="F189" s="522">
        <v>0</v>
      </c>
    </row>
    <row r="190" spans="2:6">
      <c r="B190" s="29" t="s">
        <v>130</v>
      </c>
      <c r="C190" s="177">
        <f t="shared" si="8"/>
        <v>7</v>
      </c>
      <c r="E190" s="35" t="s">
        <v>130</v>
      </c>
      <c r="F190" s="522">
        <v>7</v>
      </c>
    </row>
    <row r="191" spans="2:6">
      <c r="B191" s="29" t="s">
        <v>339</v>
      </c>
      <c r="C191" s="177">
        <f t="shared" si="8"/>
        <v>0</v>
      </c>
      <c r="E191" s="35" t="s">
        <v>131</v>
      </c>
      <c r="F191" s="522">
        <v>0</v>
      </c>
    </row>
    <row r="192" spans="2:6">
      <c r="B192" s="29"/>
      <c r="C192" s="177"/>
      <c r="E192" s="35"/>
      <c r="F192" s="522"/>
    </row>
    <row r="193" spans="2:6">
      <c r="B193" s="163" t="s">
        <v>340</v>
      </c>
      <c r="C193" s="176">
        <f>SUM(C194:C196)</f>
        <v>8</v>
      </c>
      <c r="D193" s="198"/>
      <c r="E193" s="42" t="s">
        <v>21</v>
      </c>
      <c r="F193" s="516">
        <v>8</v>
      </c>
    </row>
    <row r="194" spans="2:6">
      <c r="B194" s="29" t="s">
        <v>132</v>
      </c>
      <c r="C194" s="177">
        <f>F194</f>
        <v>2</v>
      </c>
      <c r="E194" s="35" t="s">
        <v>132</v>
      </c>
      <c r="F194" s="522">
        <v>2</v>
      </c>
    </row>
    <row r="195" spans="2:6">
      <c r="B195" s="29" t="s">
        <v>133</v>
      </c>
      <c r="C195" s="177">
        <f t="shared" ref="C195:C197" si="9">F195</f>
        <v>6</v>
      </c>
      <c r="E195" s="35" t="s">
        <v>133</v>
      </c>
      <c r="F195" s="522">
        <v>6</v>
      </c>
    </row>
    <row r="196" spans="2:6">
      <c r="B196" s="29" t="s">
        <v>134</v>
      </c>
      <c r="C196" s="177">
        <f t="shared" si="9"/>
        <v>0</v>
      </c>
      <c r="E196" s="35" t="s">
        <v>134</v>
      </c>
      <c r="F196" s="522">
        <v>0</v>
      </c>
    </row>
    <row r="197" spans="2:6">
      <c r="B197" s="29" t="s">
        <v>341</v>
      </c>
      <c r="C197" s="177">
        <f t="shared" si="9"/>
        <v>192</v>
      </c>
      <c r="E197" s="35" t="s">
        <v>243</v>
      </c>
      <c r="F197" s="522">
        <v>192</v>
      </c>
    </row>
    <row r="198" spans="2:6">
      <c r="B198" s="33"/>
      <c r="C198" s="180"/>
      <c r="E198" s="40"/>
      <c r="F198" s="522">
        <v>0</v>
      </c>
    </row>
    <row r="199" spans="2:6">
      <c r="B199" s="163" t="s">
        <v>192</v>
      </c>
      <c r="C199" s="176">
        <f>SUM(C200:C207)</f>
        <v>594</v>
      </c>
      <c r="D199" s="198"/>
      <c r="E199" s="42" t="s">
        <v>192</v>
      </c>
      <c r="F199" s="516">
        <v>594</v>
      </c>
    </row>
    <row r="200" spans="2:6">
      <c r="B200" s="29" t="s">
        <v>342</v>
      </c>
      <c r="C200" s="177">
        <f>F200</f>
        <v>170</v>
      </c>
      <c r="E200" s="35" t="s">
        <v>193</v>
      </c>
      <c r="F200" s="522">
        <v>170</v>
      </c>
    </row>
    <row r="201" spans="2:6">
      <c r="B201" s="29" t="s">
        <v>343</v>
      </c>
      <c r="C201" s="177">
        <f t="shared" ref="C201:C207" si="10">F201</f>
        <v>12</v>
      </c>
      <c r="E201" s="35" t="s">
        <v>194</v>
      </c>
      <c r="F201" s="522">
        <v>12</v>
      </c>
    </row>
    <row r="202" spans="2:6">
      <c r="B202" s="32" t="s">
        <v>195</v>
      </c>
      <c r="C202" s="177">
        <f t="shared" si="10"/>
        <v>207</v>
      </c>
      <c r="E202" s="39" t="s">
        <v>195</v>
      </c>
      <c r="F202" s="522">
        <v>207</v>
      </c>
    </row>
    <row r="203" spans="2:6">
      <c r="B203" s="29" t="s">
        <v>196</v>
      </c>
      <c r="C203" s="177">
        <f t="shared" si="10"/>
        <v>57</v>
      </c>
      <c r="E203" s="35" t="s">
        <v>196</v>
      </c>
      <c r="F203" s="522">
        <v>57</v>
      </c>
    </row>
    <row r="204" spans="2:6">
      <c r="B204" s="29" t="s">
        <v>197</v>
      </c>
      <c r="C204" s="177">
        <f t="shared" si="10"/>
        <v>19</v>
      </c>
      <c r="E204" s="35" t="s">
        <v>197</v>
      </c>
      <c r="F204" s="522">
        <v>19</v>
      </c>
    </row>
    <row r="205" spans="2:6">
      <c r="B205" s="29" t="s">
        <v>344</v>
      </c>
      <c r="C205" s="177">
        <f t="shared" si="10"/>
        <v>8</v>
      </c>
      <c r="E205" s="35" t="s">
        <v>198</v>
      </c>
      <c r="F205" s="522">
        <v>8</v>
      </c>
    </row>
    <row r="206" spans="2:6">
      <c r="B206" s="29" t="s">
        <v>199</v>
      </c>
      <c r="C206" s="177">
        <f t="shared" si="10"/>
        <v>10</v>
      </c>
      <c r="E206" s="35" t="s">
        <v>199</v>
      </c>
      <c r="F206" s="522">
        <v>10</v>
      </c>
    </row>
    <row r="207" spans="2:6">
      <c r="B207" s="29" t="s">
        <v>208</v>
      </c>
      <c r="C207" s="177">
        <f t="shared" si="10"/>
        <v>111</v>
      </c>
      <c r="E207" s="35" t="s">
        <v>373</v>
      </c>
      <c r="F207" s="522">
        <v>111</v>
      </c>
    </row>
    <row r="208" spans="2:6">
      <c r="B208" s="30"/>
      <c r="C208" s="175"/>
      <c r="E208" s="36"/>
      <c r="F208" s="521"/>
    </row>
    <row r="209" spans="2:6">
      <c r="B209" s="163" t="s">
        <v>345</v>
      </c>
      <c r="C209" s="176">
        <f>SUM(C210:C217)</f>
        <v>289</v>
      </c>
      <c r="D209" s="198"/>
      <c r="E209" s="42" t="s">
        <v>200</v>
      </c>
      <c r="F209" s="516">
        <v>289</v>
      </c>
    </row>
    <row r="210" spans="2:6">
      <c r="B210" s="29" t="s">
        <v>201</v>
      </c>
      <c r="C210" s="177">
        <f>F210</f>
        <v>30</v>
      </c>
      <c r="E210" s="35" t="s">
        <v>201</v>
      </c>
      <c r="F210" s="522">
        <v>30</v>
      </c>
    </row>
    <row r="211" spans="2:6">
      <c r="B211" s="29" t="s">
        <v>202</v>
      </c>
      <c r="C211" s="177">
        <f t="shared" ref="C211:C217" si="11">F211</f>
        <v>97</v>
      </c>
      <c r="E211" s="35" t="s">
        <v>202</v>
      </c>
      <c r="F211" s="522">
        <v>97</v>
      </c>
    </row>
    <row r="212" spans="2:6">
      <c r="B212" s="29" t="s">
        <v>203</v>
      </c>
      <c r="C212" s="177">
        <f t="shared" si="11"/>
        <v>12</v>
      </c>
      <c r="E212" s="35" t="s">
        <v>203</v>
      </c>
      <c r="F212" s="522">
        <v>12</v>
      </c>
    </row>
    <row r="213" spans="2:6">
      <c r="B213" s="29" t="s">
        <v>204</v>
      </c>
      <c r="C213" s="177">
        <f t="shared" si="11"/>
        <v>0</v>
      </c>
      <c r="E213" s="35" t="s">
        <v>204</v>
      </c>
      <c r="F213" s="522">
        <v>0</v>
      </c>
    </row>
    <row r="214" spans="2:6">
      <c r="B214" s="29" t="s">
        <v>205</v>
      </c>
      <c r="C214" s="177">
        <f t="shared" si="11"/>
        <v>58</v>
      </c>
      <c r="E214" s="35" t="s">
        <v>205</v>
      </c>
      <c r="F214" s="522">
        <v>58</v>
      </c>
    </row>
    <row r="215" spans="2:6">
      <c r="B215" s="29" t="s">
        <v>346</v>
      </c>
      <c r="C215" s="177">
        <f t="shared" si="11"/>
        <v>24</v>
      </c>
      <c r="E215" s="35" t="s">
        <v>206</v>
      </c>
      <c r="F215" s="522">
        <v>24</v>
      </c>
    </row>
    <row r="216" spans="2:6">
      <c r="B216" s="29" t="s">
        <v>347</v>
      </c>
      <c r="C216" s="177">
        <f t="shared" si="11"/>
        <v>7</v>
      </c>
      <c r="E216" s="35" t="s">
        <v>207</v>
      </c>
      <c r="F216" s="522">
        <v>7</v>
      </c>
    </row>
    <row r="217" spans="2:6">
      <c r="B217" s="29" t="s">
        <v>208</v>
      </c>
      <c r="C217" s="177">
        <f t="shared" si="11"/>
        <v>61</v>
      </c>
      <c r="E217" s="35" t="s">
        <v>208</v>
      </c>
      <c r="F217" s="522">
        <v>61</v>
      </c>
    </row>
    <row r="218" spans="2:6">
      <c r="B218" s="29"/>
      <c r="C218" s="178"/>
      <c r="E218" s="35"/>
      <c r="F218" s="521"/>
    </row>
    <row r="219" spans="2:6">
      <c r="B219" s="163" t="s">
        <v>348</v>
      </c>
      <c r="C219" s="176">
        <f>F219</f>
        <v>4238</v>
      </c>
      <c r="D219" s="198"/>
      <c r="E219" s="42" t="s">
        <v>209</v>
      </c>
      <c r="F219" s="519">
        <v>4238</v>
      </c>
    </row>
    <row r="220" spans="2:6">
      <c r="B220" s="29"/>
      <c r="C220" s="181"/>
      <c r="E220" s="35"/>
      <c r="F220" s="521"/>
    </row>
    <row r="221" spans="2:6">
      <c r="B221" s="163" t="s">
        <v>349</v>
      </c>
      <c r="C221" s="176">
        <f>F221</f>
        <v>70735</v>
      </c>
      <c r="D221" s="198"/>
      <c r="E221" s="42" t="s">
        <v>211</v>
      </c>
      <c r="F221" s="520">
        <v>70735</v>
      </c>
    </row>
    <row r="222" spans="2:6">
      <c r="B222" s="29"/>
      <c r="C222" s="181"/>
      <c r="E222" s="35"/>
      <c r="F222" s="521"/>
    </row>
    <row r="223" spans="2:6">
      <c r="B223" s="163" t="s">
        <v>350</v>
      </c>
      <c r="C223" s="176">
        <f>F223</f>
        <v>0</v>
      </c>
      <c r="D223" s="198"/>
      <c r="E223" s="42" t="s">
        <v>210</v>
      </c>
      <c r="F223" s="519">
        <v>0</v>
      </c>
    </row>
    <row r="224" spans="2:6">
      <c r="B224" s="29"/>
      <c r="C224" s="178"/>
      <c r="E224" s="35"/>
      <c r="F224" s="521"/>
    </row>
    <row r="225" spans="2:6">
      <c r="B225" s="30"/>
      <c r="C225" s="182"/>
      <c r="E225" s="585" t="s">
        <v>212</v>
      </c>
      <c r="F225" s="586">
        <v>138262</v>
      </c>
    </row>
    <row r="226" spans="2:6">
      <c r="B226" s="166" t="s">
        <v>212</v>
      </c>
      <c r="C226" s="183">
        <f>C2+C57+C77+C79+C89+C105+C147+C199+C209+C219</f>
        <v>138262</v>
      </c>
      <c r="E226" s="584" t="s">
        <v>244</v>
      </c>
      <c r="F226" s="587">
        <v>70735</v>
      </c>
    </row>
    <row r="227" spans="2:6">
      <c r="B227" s="30"/>
      <c r="C227" s="184"/>
      <c r="E227" s="35"/>
    </row>
    <row r="228" spans="2:6">
      <c r="B228" s="165" t="s">
        <v>244</v>
      </c>
      <c r="C228" s="185">
        <f>C221</f>
        <v>70735</v>
      </c>
      <c r="E228" s="588" t="s">
        <v>214</v>
      </c>
      <c r="F228" s="589">
        <v>208997</v>
      </c>
    </row>
    <row r="229" spans="2:6">
      <c r="B229" s="29"/>
      <c r="C229" s="186"/>
    </row>
    <row r="230" spans="2:6" ht="18.75" thickBot="1">
      <c r="B230" s="164" t="s">
        <v>214</v>
      </c>
      <c r="C230" s="187">
        <f>C226+C228</f>
        <v>208997</v>
      </c>
    </row>
    <row r="231" spans="2:6">
      <c r="B231" s="11"/>
      <c r="C231" s="188"/>
    </row>
    <row r="236" spans="2:6">
      <c r="C236" s="188"/>
    </row>
  </sheetData>
  <sortState ref="H3:I53">
    <sortCondition descending="1" ref="I3:I53"/>
  </sortState>
  <printOptions heading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A1:I236"/>
  <sheetViews>
    <sheetView topLeftCell="A10" zoomScaleNormal="100" workbookViewId="0">
      <selection activeCell="H3" sqref="H3:I22"/>
    </sheetView>
  </sheetViews>
  <sheetFormatPr defaultColWidth="9.140625" defaultRowHeight="18"/>
  <cols>
    <col min="1" max="1" width="9.140625" style="9"/>
    <col min="2" max="2" width="45.28515625" style="10" bestFit="1" customWidth="1"/>
    <col min="3" max="3" width="12.42578125" style="189" bestFit="1" customWidth="1"/>
    <col min="4" max="4" width="11.7109375" style="193" customWidth="1"/>
    <col min="5" max="5" width="34.42578125" style="41" bestFit="1" customWidth="1"/>
    <col min="6" max="6" width="19.140625" style="168" customWidth="1"/>
    <col min="7" max="7" width="9.140625" style="9"/>
    <col min="8" max="8" width="17.28515625" style="9" bestFit="1" customWidth="1"/>
    <col min="9" max="9" width="7.28515625" style="9" bestFit="1" customWidth="1"/>
    <col min="10" max="16384" width="9.140625" style="9"/>
  </cols>
  <sheetData>
    <row r="1" spans="1:9" ht="47.25" thickBot="1">
      <c r="B1" s="28" t="s">
        <v>394</v>
      </c>
      <c r="C1" s="169">
        <f>D3+D20+D33+D54+D55</f>
        <v>136250</v>
      </c>
      <c r="D1" s="190"/>
      <c r="E1" s="556" t="s">
        <v>351</v>
      </c>
      <c r="F1" s="557" t="s">
        <v>430</v>
      </c>
    </row>
    <row r="2" spans="1:9" ht="21" thickBot="1">
      <c r="B2" s="162" t="s">
        <v>299</v>
      </c>
      <c r="C2" s="170">
        <f>SUM(C3:C55)</f>
        <v>136250</v>
      </c>
      <c r="D2" s="191">
        <f>SUM(D3:D55)</f>
        <v>136250</v>
      </c>
      <c r="E2" s="42" t="s">
        <v>215</v>
      </c>
      <c r="F2" s="516">
        <v>136250</v>
      </c>
      <c r="H2" s="559" t="s">
        <v>428</v>
      </c>
      <c r="I2" s="560" t="s">
        <v>431</v>
      </c>
    </row>
    <row r="3" spans="1:9" ht="18.75" thickBot="1">
      <c r="A3" s="12">
        <v>1</v>
      </c>
      <c r="B3" s="51" t="s">
        <v>245</v>
      </c>
      <c r="C3" s="171">
        <f>F9</f>
        <v>3551</v>
      </c>
      <c r="D3" s="192">
        <f>SUM(C3:C19)</f>
        <v>55456</v>
      </c>
      <c r="E3" s="35" t="s">
        <v>262</v>
      </c>
      <c r="F3" s="522">
        <v>727</v>
      </c>
      <c r="G3" s="563">
        <v>1</v>
      </c>
      <c r="H3" s="558" t="s">
        <v>264</v>
      </c>
      <c r="I3" s="558">
        <v>20812</v>
      </c>
    </row>
    <row r="4" spans="1:9">
      <c r="A4" s="14">
        <v>1</v>
      </c>
      <c r="B4" s="51" t="s">
        <v>246</v>
      </c>
      <c r="C4" s="171">
        <f>F10</f>
        <v>659</v>
      </c>
      <c r="E4" s="35" t="s">
        <v>275</v>
      </c>
      <c r="F4" s="522">
        <v>341</v>
      </c>
      <c r="G4" s="563">
        <f>G3+1</f>
        <v>2</v>
      </c>
      <c r="H4" s="558" t="s">
        <v>355</v>
      </c>
      <c r="I4" s="558">
        <v>17614</v>
      </c>
    </row>
    <row r="5" spans="1:9">
      <c r="A5" s="12">
        <v>1</v>
      </c>
      <c r="B5" s="51" t="s">
        <v>247</v>
      </c>
      <c r="C5" s="171">
        <f>F16</f>
        <v>1426</v>
      </c>
      <c r="E5" s="35" t="s">
        <v>276</v>
      </c>
      <c r="F5" s="522">
        <v>1806</v>
      </c>
      <c r="G5" s="563">
        <f t="shared" ref="G5:G22" si="0">G4+1</f>
        <v>3</v>
      </c>
      <c r="H5" s="558" t="s">
        <v>274</v>
      </c>
      <c r="I5" s="558">
        <v>12641</v>
      </c>
    </row>
    <row r="6" spans="1:9">
      <c r="A6" s="12">
        <v>1</v>
      </c>
      <c r="B6" s="51" t="s">
        <v>248</v>
      </c>
      <c r="C6" s="171">
        <f>F21</f>
        <v>638</v>
      </c>
      <c r="E6" s="35" t="s">
        <v>263</v>
      </c>
      <c r="F6" s="522">
        <v>242</v>
      </c>
      <c r="G6" s="563">
        <f t="shared" si="0"/>
        <v>4</v>
      </c>
      <c r="H6" s="558" t="s">
        <v>277</v>
      </c>
      <c r="I6" s="558">
        <v>6942</v>
      </c>
    </row>
    <row r="7" spans="1:9">
      <c r="A7" s="12">
        <v>1</v>
      </c>
      <c r="B7" s="51" t="s">
        <v>249</v>
      </c>
      <c r="C7" s="171">
        <f>F22</f>
        <v>4308</v>
      </c>
      <c r="E7" s="35" t="s">
        <v>277</v>
      </c>
      <c r="F7" s="522">
        <v>6942</v>
      </c>
      <c r="G7" s="563">
        <f t="shared" si="0"/>
        <v>5</v>
      </c>
      <c r="H7" s="558" t="s">
        <v>353</v>
      </c>
      <c r="I7" s="558">
        <v>6866</v>
      </c>
    </row>
    <row r="8" spans="1:9">
      <c r="A8" s="12">
        <v>1</v>
      </c>
      <c r="B8" s="51" t="s">
        <v>250</v>
      </c>
      <c r="C8" s="171">
        <f>F23</f>
        <v>5349</v>
      </c>
      <c r="E8" s="35" t="s">
        <v>278</v>
      </c>
      <c r="F8" s="522">
        <v>1576</v>
      </c>
      <c r="G8" s="563">
        <f t="shared" si="0"/>
        <v>6</v>
      </c>
      <c r="H8" s="558" t="s">
        <v>281</v>
      </c>
      <c r="I8" s="558">
        <v>6349</v>
      </c>
    </row>
    <row r="9" spans="1:9">
      <c r="A9" s="12">
        <v>1</v>
      </c>
      <c r="B9" s="51" t="s">
        <v>251</v>
      </c>
      <c r="C9" s="171">
        <f>F24</f>
        <v>2306</v>
      </c>
      <c r="E9" s="35" t="s">
        <v>245</v>
      </c>
      <c r="F9" s="522">
        <v>3551</v>
      </c>
      <c r="G9" s="563">
        <f t="shared" si="0"/>
        <v>7</v>
      </c>
      <c r="H9" s="558" t="s">
        <v>250</v>
      </c>
      <c r="I9" s="558">
        <v>5349</v>
      </c>
    </row>
    <row r="10" spans="1:9">
      <c r="A10" s="12">
        <v>1</v>
      </c>
      <c r="B10" s="51" t="s">
        <v>252</v>
      </c>
      <c r="C10" s="171">
        <f>F31</f>
        <v>320</v>
      </c>
      <c r="E10" s="35" t="s">
        <v>246</v>
      </c>
      <c r="F10" s="522">
        <v>659</v>
      </c>
      <c r="G10" s="563">
        <f t="shared" si="0"/>
        <v>8</v>
      </c>
      <c r="H10" s="558" t="s">
        <v>265</v>
      </c>
      <c r="I10" s="558">
        <v>4374</v>
      </c>
    </row>
    <row r="11" spans="1:9">
      <c r="A11" s="12">
        <v>1</v>
      </c>
      <c r="B11" s="51" t="s">
        <v>253</v>
      </c>
      <c r="C11" s="171">
        <f>F32</f>
        <v>6866</v>
      </c>
      <c r="E11" s="35" t="s">
        <v>264</v>
      </c>
      <c r="F11" s="522">
        <v>20812</v>
      </c>
      <c r="G11" s="563">
        <f t="shared" si="0"/>
        <v>9</v>
      </c>
      <c r="H11" s="558" t="s">
        <v>249</v>
      </c>
      <c r="I11" s="558">
        <v>4308</v>
      </c>
    </row>
    <row r="12" spans="1:9">
      <c r="A12" s="12">
        <v>1</v>
      </c>
      <c r="B12" s="51" t="s">
        <v>254</v>
      </c>
      <c r="C12" s="171">
        <f>F34</f>
        <v>17614</v>
      </c>
      <c r="E12" s="35" t="s">
        <v>265</v>
      </c>
      <c r="F12" s="522">
        <v>4374</v>
      </c>
      <c r="G12" s="563">
        <f t="shared" si="0"/>
        <v>10</v>
      </c>
      <c r="H12" s="558" t="s">
        <v>256</v>
      </c>
      <c r="I12" s="558">
        <v>4302</v>
      </c>
    </row>
    <row r="13" spans="1:9">
      <c r="A13" s="12">
        <v>1</v>
      </c>
      <c r="B13" s="51" t="s">
        <v>255</v>
      </c>
      <c r="C13" s="171">
        <f>F37</f>
        <v>2832</v>
      </c>
      <c r="E13" s="35" t="s">
        <v>279</v>
      </c>
      <c r="F13" s="522">
        <v>626</v>
      </c>
      <c r="G13" s="563">
        <f t="shared" si="0"/>
        <v>11</v>
      </c>
      <c r="H13" s="558" t="s">
        <v>245</v>
      </c>
      <c r="I13" s="558">
        <v>3551</v>
      </c>
    </row>
    <row r="14" spans="1:9">
      <c r="A14" s="12">
        <v>1</v>
      </c>
      <c r="B14" s="51" t="s">
        <v>256</v>
      </c>
      <c r="C14" s="171">
        <f>F40</f>
        <v>4302</v>
      </c>
      <c r="E14" s="35" t="s">
        <v>280</v>
      </c>
      <c r="F14" s="522">
        <v>587</v>
      </c>
      <c r="G14" s="563">
        <f t="shared" si="0"/>
        <v>12</v>
      </c>
      <c r="H14" s="558" t="s">
        <v>294</v>
      </c>
      <c r="I14" s="558">
        <v>2902</v>
      </c>
    </row>
    <row r="15" spans="1:9">
      <c r="A15" s="12">
        <v>1</v>
      </c>
      <c r="B15" s="51" t="s">
        <v>257</v>
      </c>
      <c r="C15" s="171">
        <f>F41</f>
        <v>794</v>
      </c>
      <c r="E15" s="35" t="s">
        <v>281</v>
      </c>
      <c r="F15" s="522">
        <v>6349</v>
      </c>
      <c r="G15" s="563">
        <f t="shared" si="0"/>
        <v>13</v>
      </c>
      <c r="H15" s="558" t="s">
        <v>292</v>
      </c>
      <c r="I15" s="558">
        <v>2898</v>
      </c>
    </row>
    <row r="16" spans="1:9">
      <c r="A16" s="12">
        <v>1</v>
      </c>
      <c r="B16" s="51" t="s">
        <v>258</v>
      </c>
      <c r="C16" s="171">
        <f>F47</f>
        <v>199</v>
      </c>
      <c r="E16" s="35" t="s">
        <v>247</v>
      </c>
      <c r="F16" s="522">
        <v>1426</v>
      </c>
      <c r="G16" s="563">
        <f t="shared" si="0"/>
        <v>14</v>
      </c>
      <c r="H16" s="558" t="s">
        <v>255</v>
      </c>
      <c r="I16" s="558">
        <v>2832</v>
      </c>
    </row>
    <row r="17" spans="1:9">
      <c r="A17" s="12">
        <v>1</v>
      </c>
      <c r="B17" s="51" t="s">
        <v>259</v>
      </c>
      <c r="C17" s="171">
        <f>F48</f>
        <v>2625</v>
      </c>
      <c r="E17" s="35" t="s">
        <v>282</v>
      </c>
      <c r="F17" s="522">
        <v>630</v>
      </c>
      <c r="G17" s="563">
        <f t="shared" si="0"/>
        <v>15</v>
      </c>
      <c r="H17" s="558" t="s">
        <v>356</v>
      </c>
      <c r="I17" s="558">
        <v>2816</v>
      </c>
    </row>
    <row r="18" spans="1:9">
      <c r="A18" s="12">
        <v>1</v>
      </c>
      <c r="B18" s="51" t="s">
        <v>260</v>
      </c>
      <c r="C18" s="171">
        <f>F50</f>
        <v>1401</v>
      </c>
      <c r="E18" s="35" t="s">
        <v>283</v>
      </c>
      <c r="F18" s="522">
        <v>588</v>
      </c>
      <c r="G18" s="563">
        <f t="shared" si="0"/>
        <v>16</v>
      </c>
      <c r="H18" s="558" t="s">
        <v>293</v>
      </c>
      <c r="I18" s="558">
        <v>2761</v>
      </c>
    </row>
    <row r="19" spans="1:9" ht="18.75" thickBot="1">
      <c r="A19" s="12">
        <v>1</v>
      </c>
      <c r="B19" s="51" t="s">
        <v>261</v>
      </c>
      <c r="C19" s="171">
        <f>F51</f>
        <v>266</v>
      </c>
      <c r="E19" s="35" t="s">
        <v>266</v>
      </c>
      <c r="F19" s="522">
        <v>765</v>
      </c>
      <c r="G19" s="563">
        <f t="shared" si="0"/>
        <v>17</v>
      </c>
      <c r="H19" s="558" t="s">
        <v>259</v>
      </c>
      <c r="I19" s="558">
        <v>2625</v>
      </c>
    </row>
    <row r="20" spans="1:9" ht="18.75" thickBot="1">
      <c r="A20" s="12">
        <v>2</v>
      </c>
      <c r="B20" s="52" t="s">
        <v>262</v>
      </c>
      <c r="C20" s="172">
        <f>F3</f>
        <v>727</v>
      </c>
      <c r="D20" s="194">
        <f>SUM(C20:C32)</f>
        <v>46075</v>
      </c>
      <c r="E20" s="35" t="s">
        <v>267</v>
      </c>
      <c r="F20" s="522">
        <v>706</v>
      </c>
      <c r="G20" s="563">
        <f t="shared" si="0"/>
        <v>18</v>
      </c>
      <c r="H20" s="558" t="s">
        <v>251</v>
      </c>
      <c r="I20" s="558">
        <v>2306</v>
      </c>
    </row>
    <row r="21" spans="1:9">
      <c r="A21" s="12">
        <v>2</v>
      </c>
      <c r="B21" s="52" t="s">
        <v>263</v>
      </c>
      <c r="C21" s="172">
        <f>F6</f>
        <v>242</v>
      </c>
      <c r="E21" s="35" t="s">
        <v>248</v>
      </c>
      <c r="F21" s="522">
        <v>638</v>
      </c>
      <c r="G21" s="563">
        <f t="shared" si="0"/>
        <v>19</v>
      </c>
      <c r="H21" s="558" t="s">
        <v>284</v>
      </c>
      <c r="I21" s="558">
        <v>2035</v>
      </c>
    </row>
    <row r="22" spans="1:9">
      <c r="A22" s="12">
        <v>2</v>
      </c>
      <c r="B22" s="52" t="s">
        <v>264</v>
      </c>
      <c r="C22" s="172">
        <f>F11</f>
        <v>20812</v>
      </c>
      <c r="E22" s="35" t="s">
        <v>249</v>
      </c>
      <c r="F22" s="522">
        <v>4308</v>
      </c>
      <c r="G22" s="563">
        <f t="shared" si="0"/>
        <v>20</v>
      </c>
      <c r="H22" s="558" t="s">
        <v>276</v>
      </c>
      <c r="I22" s="558">
        <v>1806</v>
      </c>
    </row>
    <row r="23" spans="1:9">
      <c r="A23" s="12">
        <v>2</v>
      </c>
      <c r="B23" s="52" t="s">
        <v>265</v>
      </c>
      <c r="C23" s="172">
        <f>F12</f>
        <v>4374</v>
      </c>
      <c r="E23" s="35" t="s">
        <v>250</v>
      </c>
      <c r="F23" s="522">
        <v>5349</v>
      </c>
      <c r="H23" s="558" t="s">
        <v>278</v>
      </c>
      <c r="I23" s="558">
        <v>1576</v>
      </c>
    </row>
    <row r="24" spans="1:9">
      <c r="A24" s="12">
        <v>2</v>
      </c>
      <c r="B24" s="52" t="s">
        <v>266</v>
      </c>
      <c r="C24" s="172">
        <f>F19</f>
        <v>765</v>
      </c>
      <c r="E24" s="35" t="s">
        <v>251</v>
      </c>
      <c r="F24" s="522">
        <v>2306</v>
      </c>
      <c r="H24" s="558" t="s">
        <v>247</v>
      </c>
      <c r="I24" s="558">
        <v>1426</v>
      </c>
    </row>
    <row r="25" spans="1:9">
      <c r="A25" s="12">
        <v>2</v>
      </c>
      <c r="B25" s="52" t="s">
        <v>267</v>
      </c>
      <c r="C25" s="172">
        <f>F20</f>
        <v>706</v>
      </c>
      <c r="E25" s="35" t="s">
        <v>284</v>
      </c>
      <c r="F25" s="522">
        <v>2035</v>
      </c>
      <c r="H25" s="558" t="s">
        <v>361</v>
      </c>
      <c r="I25" s="558">
        <v>1401</v>
      </c>
    </row>
    <row r="26" spans="1:9">
      <c r="A26" s="12">
        <v>2</v>
      </c>
      <c r="B26" s="52" t="s">
        <v>268</v>
      </c>
      <c r="C26" s="172">
        <f>F26</f>
        <v>232</v>
      </c>
      <c r="E26" s="35" t="s">
        <v>268</v>
      </c>
      <c r="F26" s="522">
        <v>232</v>
      </c>
      <c r="H26" s="558" t="s">
        <v>285</v>
      </c>
      <c r="I26" s="558">
        <v>1236</v>
      </c>
    </row>
    <row r="27" spans="1:9">
      <c r="A27" s="12">
        <v>2</v>
      </c>
      <c r="B27" s="52" t="s">
        <v>269</v>
      </c>
      <c r="C27" s="172">
        <f>F33</f>
        <v>457</v>
      </c>
      <c r="E27" s="35" t="s">
        <v>285</v>
      </c>
      <c r="F27" s="522">
        <v>1236</v>
      </c>
      <c r="H27" s="558" t="s">
        <v>273</v>
      </c>
      <c r="I27" s="558">
        <v>1010</v>
      </c>
    </row>
    <row r="28" spans="1:9">
      <c r="A28" s="12">
        <v>2</v>
      </c>
      <c r="B28" s="52" t="s">
        <v>270</v>
      </c>
      <c r="C28" s="172">
        <f>F35</f>
        <v>2816</v>
      </c>
      <c r="E28" s="35" t="s">
        <v>286</v>
      </c>
      <c r="F28" s="522">
        <v>464</v>
      </c>
      <c r="H28" s="558" t="s">
        <v>287</v>
      </c>
      <c r="I28" s="558">
        <v>973</v>
      </c>
    </row>
    <row r="29" spans="1:9">
      <c r="A29" s="12">
        <v>2</v>
      </c>
      <c r="B29" s="52" t="s">
        <v>271</v>
      </c>
      <c r="C29" s="172">
        <f>F38</f>
        <v>537</v>
      </c>
      <c r="E29" s="35" t="s">
        <v>287</v>
      </c>
      <c r="F29" s="522">
        <v>973</v>
      </c>
      <c r="H29" s="558" t="s">
        <v>358</v>
      </c>
      <c r="I29" s="558">
        <v>794</v>
      </c>
    </row>
    <row r="30" spans="1:9">
      <c r="A30" s="12">
        <v>2</v>
      </c>
      <c r="B30" s="52" t="s">
        <v>272</v>
      </c>
      <c r="C30" s="172">
        <f>F42</f>
        <v>756</v>
      </c>
      <c r="E30" s="35" t="s">
        <v>288</v>
      </c>
      <c r="F30" s="522">
        <v>500</v>
      </c>
      <c r="H30" s="558" t="s">
        <v>266</v>
      </c>
      <c r="I30" s="558">
        <v>765</v>
      </c>
    </row>
    <row r="31" spans="1:9">
      <c r="A31" s="12">
        <v>2</v>
      </c>
      <c r="B31" s="52" t="s">
        <v>273</v>
      </c>
      <c r="C31" s="172">
        <f>F44</f>
        <v>1010</v>
      </c>
      <c r="E31" s="35" t="s">
        <v>352</v>
      </c>
      <c r="F31" s="522">
        <v>320</v>
      </c>
      <c r="H31" s="558" t="s">
        <v>359</v>
      </c>
      <c r="I31" s="558">
        <v>756</v>
      </c>
    </row>
    <row r="32" spans="1:9" ht="18.75" thickBot="1">
      <c r="A32" s="12">
        <v>2</v>
      </c>
      <c r="B32" s="52" t="s">
        <v>274</v>
      </c>
      <c r="C32" s="172">
        <f>F45</f>
        <v>12641</v>
      </c>
      <c r="E32" s="35" t="s">
        <v>353</v>
      </c>
      <c r="F32" s="522">
        <v>6866</v>
      </c>
      <c r="H32" s="558" t="s">
        <v>262</v>
      </c>
      <c r="I32" s="558">
        <v>727</v>
      </c>
    </row>
    <row r="33" spans="1:9" ht="18.75" thickBot="1">
      <c r="A33" s="12">
        <v>3</v>
      </c>
      <c r="B33" s="53" t="s">
        <v>275</v>
      </c>
      <c r="C33" s="173">
        <f>F4</f>
        <v>341</v>
      </c>
      <c r="D33" s="195">
        <f>SUM(C33:C53)</f>
        <v>34500</v>
      </c>
      <c r="E33" s="35" t="s">
        <v>354</v>
      </c>
      <c r="F33" s="522">
        <v>457</v>
      </c>
      <c r="H33" s="558" t="s">
        <v>267</v>
      </c>
      <c r="I33" s="558">
        <v>706</v>
      </c>
    </row>
    <row r="34" spans="1:9">
      <c r="A34" s="12">
        <v>3</v>
      </c>
      <c r="B34" s="53" t="s">
        <v>276</v>
      </c>
      <c r="C34" s="173">
        <f>F5</f>
        <v>1806</v>
      </c>
      <c r="E34" s="35" t="s">
        <v>355</v>
      </c>
      <c r="F34" s="522">
        <v>17614</v>
      </c>
      <c r="H34" s="558" t="s">
        <v>246</v>
      </c>
      <c r="I34" s="558">
        <v>659</v>
      </c>
    </row>
    <row r="35" spans="1:9">
      <c r="A35" s="12">
        <v>3</v>
      </c>
      <c r="B35" s="53" t="s">
        <v>277</v>
      </c>
      <c r="C35" s="173">
        <f>F7</f>
        <v>6942</v>
      </c>
      <c r="E35" s="35" t="s">
        <v>356</v>
      </c>
      <c r="F35" s="522">
        <v>2816</v>
      </c>
      <c r="H35" s="558" t="s">
        <v>248</v>
      </c>
      <c r="I35" s="558">
        <v>638</v>
      </c>
    </row>
    <row r="36" spans="1:9">
      <c r="A36" s="12">
        <v>3</v>
      </c>
      <c r="B36" s="53" t="s">
        <v>278</v>
      </c>
      <c r="C36" s="173">
        <f>F8</f>
        <v>1576</v>
      </c>
      <c r="E36" s="35" t="s">
        <v>357</v>
      </c>
      <c r="F36" s="522">
        <v>195</v>
      </c>
      <c r="H36" s="558" t="s">
        <v>282</v>
      </c>
      <c r="I36" s="558">
        <v>630</v>
      </c>
    </row>
    <row r="37" spans="1:9">
      <c r="A37" s="12">
        <v>3</v>
      </c>
      <c r="B37" s="53" t="s">
        <v>279</v>
      </c>
      <c r="C37" s="173">
        <f>F13</f>
        <v>626</v>
      </c>
      <c r="E37" s="35" t="s">
        <v>255</v>
      </c>
      <c r="F37" s="522">
        <v>2832</v>
      </c>
      <c r="H37" s="558" t="s">
        <v>279</v>
      </c>
      <c r="I37" s="558">
        <v>626</v>
      </c>
    </row>
    <row r="38" spans="1:9">
      <c r="A38" s="12">
        <v>3</v>
      </c>
      <c r="B38" s="53" t="s">
        <v>280</v>
      </c>
      <c r="C38" s="173">
        <f>F14</f>
        <v>587</v>
      </c>
      <c r="E38" s="35" t="s">
        <v>271</v>
      </c>
      <c r="F38" s="522">
        <v>537</v>
      </c>
      <c r="H38" s="558" t="s">
        <v>283</v>
      </c>
      <c r="I38" s="558">
        <v>588</v>
      </c>
    </row>
    <row r="39" spans="1:9">
      <c r="A39" s="12">
        <v>3</v>
      </c>
      <c r="B39" s="53" t="s">
        <v>281</v>
      </c>
      <c r="C39" s="173">
        <f>F15</f>
        <v>6349</v>
      </c>
      <c r="E39" s="35" t="s">
        <v>290</v>
      </c>
      <c r="F39" s="522">
        <v>474</v>
      </c>
      <c r="H39" s="558" t="s">
        <v>280</v>
      </c>
      <c r="I39" s="558">
        <v>587</v>
      </c>
    </row>
    <row r="40" spans="1:9">
      <c r="A40" s="12">
        <v>3</v>
      </c>
      <c r="B40" s="53" t="s">
        <v>282</v>
      </c>
      <c r="C40" s="173">
        <f>F17</f>
        <v>630</v>
      </c>
      <c r="E40" s="35" t="s">
        <v>256</v>
      </c>
      <c r="F40" s="522">
        <v>4302</v>
      </c>
      <c r="H40" s="558" t="s">
        <v>271</v>
      </c>
      <c r="I40" s="558">
        <v>537</v>
      </c>
    </row>
    <row r="41" spans="1:9">
      <c r="A41" s="12">
        <v>3</v>
      </c>
      <c r="B41" s="53" t="s">
        <v>283</v>
      </c>
      <c r="C41" s="173">
        <f>F18</f>
        <v>588</v>
      </c>
      <c r="E41" s="35" t="s">
        <v>358</v>
      </c>
      <c r="F41" s="522">
        <v>794</v>
      </c>
      <c r="H41" s="558" t="s">
        <v>288</v>
      </c>
      <c r="I41" s="558">
        <v>500</v>
      </c>
    </row>
    <row r="42" spans="1:9">
      <c r="A42" s="12">
        <v>3</v>
      </c>
      <c r="B42" s="53" t="s">
        <v>284</v>
      </c>
      <c r="C42" s="173">
        <f>F25</f>
        <v>2035</v>
      </c>
      <c r="E42" s="35" t="s">
        <v>359</v>
      </c>
      <c r="F42" s="522">
        <v>756</v>
      </c>
      <c r="H42" s="558" t="s">
        <v>290</v>
      </c>
      <c r="I42" s="558">
        <v>474</v>
      </c>
    </row>
    <row r="43" spans="1:9">
      <c r="A43" s="12">
        <v>3</v>
      </c>
      <c r="B43" s="53" t="s">
        <v>285</v>
      </c>
      <c r="C43" s="173">
        <f>F27</f>
        <v>1236</v>
      </c>
      <c r="E43" s="35" t="s">
        <v>360</v>
      </c>
      <c r="F43" s="522">
        <v>391</v>
      </c>
      <c r="H43" s="558" t="s">
        <v>286</v>
      </c>
      <c r="I43" s="558">
        <v>464</v>
      </c>
    </row>
    <row r="44" spans="1:9">
      <c r="A44" s="12">
        <v>3</v>
      </c>
      <c r="B44" s="53" t="s">
        <v>286</v>
      </c>
      <c r="C44" s="173">
        <f>F28</f>
        <v>464</v>
      </c>
      <c r="E44" s="35" t="s">
        <v>273</v>
      </c>
      <c r="F44" s="522">
        <v>1010</v>
      </c>
      <c r="H44" s="558" t="s">
        <v>354</v>
      </c>
      <c r="I44" s="558">
        <v>457</v>
      </c>
    </row>
    <row r="45" spans="1:9">
      <c r="A45" s="12">
        <v>3</v>
      </c>
      <c r="B45" s="53" t="s">
        <v>287</v>
      </c>
      <c r="C45" s="173">
        <f>F29</f>
        <v>973</v>
      </c>
      <c r="E45" s="35" t="s">
        <v>274</v>
      </c>
      <c r="F45" s="522">
        <v>12641</v>
      </c>
      <c r="H45" s="558" t="s">
        <v>360</v>
      </c>
      <c r="I45" s="558">
        <v>391</v>
      </c>
    </row>
    <row r="46" spans="1:9">
      <c r="A46" s="12">
        <v>3</v>
      </c>
      <c r="B46" s="53" t="s">
        <v>288</v>
      </c>
      <c r="C46" s="173">
        <f>F30</f>
        <v>500</v>
      </c>
      <c r="E46" s="35" t="s">
        <v>292</v>
      </c>
      <c r="F46" s="522">
        <v>2898</v>
      </c>
      <c r="H46" s="558" t="s">
        <v>275</v>
      </c>
      <c r="I46" s="558">
        <v>341</v>
      </c>
    </row>
    <row r="47" spans="1:9">
      <c r="A47" s="12">
        <v>3</v>
      </c>
      <c r="B47" s="53" t="s">
        <v>289</v>
      </c>
      <c r="C47" s="173">
        <f>F36</f>
        <v>195</v>
      </c>
      <c r="E47" s="35" t="s">
        <v>258</v>
      </c>
      <c r="F47" s="522">
        <v>199</v>
      </c>
      <c r="H47" s="558" t="s">
        <v>352</v>
      </c>
      <c r="I47" s="558">
        <v>320</v>
      </c>
    </row>
    <row r="48" spans="1:9">
      <c r="A48" s="12">
        <v>3</v>
      </c>
      <c r="B48" s="53" t="s">
        <v>290</v>
      </c>
      <c r="C48" s="173">
        <f>F39</f>
        <v>474</v>
      </c>
      <c r="E48" s="35" t="s">
        <v>259</v>
      </c>
      <c r="F48" s="522">
        <v>2625</v>
      </c>
      <c r="H48" s="558" t="s">
        <v>362</v>
      </c>
      <c r="I48" s="558">
        <v>266</v>
      </c>
    </row>
    <row r="49" spans="1:9">
      <c r="A49" s="12">
        <v>3</v>
      </c>
      <c r="B49" s="53" t="s">
        <v>291</v>
      </c>
      <c r="C49" s="173">
        <f>F43</f>
        <v>391</v>
      </c>
      <c r="E49" s="35" t="s">
        <v>293</v>
      </c>
      <c r="F49" s="522">
        <v>2761</v>
      </c>
      <c r="H49" s="558" t="s">
        <v>263</v>
      </c>
      <c r="I49" s="558">
        <v>242</v>
      </c>
    </row>
    <row r="50" spans="1:9">
      <c r="A50" s="12">
        <v>3</v>
      </c>
      <c r="B50" s="53" t="s">
        <v>292</v>
      </c>
      <c r="C50" s="173">
        <f>F46</f>
        <v>2898</v>
      </c>
      <c r="E50" s="35" t="s">
        <v>361</v>
      </c>
      <c r="F50" s="522">
        <v>1401</v>
      </c>
      <c r="H50" s="558" t="s">
        <v>268</v>
      </c>
      <c r="I50" s="558">
        <v>232</v>
      </c>
    </row>
    <row r="51" spans="1:9">
      <c r="A51" s="12">
        <v>3</v>
      </c>
      <c r="B51" s="53" t="s">
        <v>293</v>
      </c>
      <c r="C51" s="173">
        <f>F49</f>
        <v>2761</v>
      </c>
      <c r="E51" s="35" t="s">
        <v>362</v>
      </c>
      <c r="F51" s="522">
        <v>266</v>
      </c>
      <c r="H51" s="558" t="s">
        <v>295</v>
      </c>
      <c r="I51" s="558">
        <v>226</v>
      </c>
    </row>
    <row r="52" spans="1:9">
      <c r="A52" s="12">
        <v>3</v>
      </c>
      <c r="B52" s="53" t="s">
        <v>294</v>
      </c>
      <c r="C52" s="173">
        <f>F52</f>
        <v>2902</v>
      </c>
      <c r="E52" s="35" t="s">
        <v>294</v>
      </c>
      <c r="F52" s="522">
        <v>2902</v>
      </c>
      <c r="H52" s="558" t="s">
        <v>258</v>
      </c>
      <c r="I52" s="558">
        <v>199</v>
      </c>
    </row>
    <row r="53" spans="1:9" ht="18.75" thickBot="1">
      <c r="A53" s="12">
        <v>3</v>
      </c>
      <c r="B53" s="53" t="s">
        <v>295</v>
      </c>
      <c r="C53" s="173">
        <f>F53</f>
        <v>226</v>
      </c>
      <c r="E53" s="35" t="s">
        <v>295</v>
      </c>
      <c r="F53" s="522">
        <v>226</v>
      </c>
      <c r="H53" s="558" t="s">
        <v>357</v>
      </c>
      <c r="I53" s="558">
        <v>195</v>
      </c>
    </row>
    <row r="54" spans="1:9" ht="18.75" thickBot="1">
      <c r="A54" s="12">
        <v>4</v>
      </c>
      <c r="B54" s="161" t="s">
        <v>18</v>
      </c>
      <c r="C54" s="174">
        <f>F54</f>
        <v>39</v>
      </c>
      <c r="D54" s="196">
        <f>C54</f>
        <v>39</v>
      </c>
      <c r="E54" s="35" t="s">
        <v>18</v>
      </c>
      <c r="F54" s="522">
        <v>39</v>
      </c>
    </row>
    <row r="55" spans="1:9" ht="18.75" thickBot="1">
      <c r="A55" s="12">
        <v>5</v>
      </c>
      <c r="B55" s="161" t="s">
        <v>300</v>
      </c>
      <c r="C55" s="174">
        <f>F55</f>
        <v>180</v>
      </c>
      <c r="D55" s="197">
        <f>C55</f>
        <v>180</v>
      </c>
      <c r="E55" s="35" t="s">
        <v>19</v>
      </c>
      <c r="F55" s="522">
        <v>180</v>
      </c>
    </row>
    <row r="56" spans="1:9">
      <c r="B56" s="30"/>
      <c r="C56" s="175"/>
      <c r="E56" s="36"/>
      <c r="F56" s="521"/>
    </row>
    <row r="57" spans="1:9">
      <c r="B57" s="163" t="s">
        <v>216</v>
      </c>
      <c r="C57" s="176">
        <f>SUM(C58:C75)</f>
        <v>1080</v>
      </c>
      <c r="D57" s="198"/>
      <c r="E57" s="42" t="s">
        <v>216</v>
      </c>
      <c r="F57" s="516">
        <v>1080</v>
      </c>
    </row>
    <row r="58" spans="1:9">
      <c r="B58" s="29" t="s">
        <v>217</v>
      </c>
      <c r="C58" s="177">
        <f>F58</f>
        <v>57</v>
      </c>
      <c r="E58" s="35" t="s">
        <v>217</v>
      </c>
      <c r="F58" s="522">
        <v>57</v>
      </c>
    </row>
    <row r="59" spans="1:9">
      <c r="B59" s="29" t="s">
        <v>218</v>
      </c>
      <c r="C59" s="177">
        <f t="shared" ref="C59:C75" si="1">F59</f>
        <v>0</v>
      </c>
      <c r="E59" s="35" t="s">
        <v>218</v>
      </c>
      <c r="F59" s="522">
        <v>0</v>
      </c>
    </row>
    <row r="60" spans="1:9">
      <c r="B60" s="29" t="s">
        <v>219</v>
      </c>
      <c r="C60" s="177">
        <f t="shared" si="1"/>
        <v>0</v>
      </c>
      <c r="E60" s="35" t="s">
        <v>219</v>
      </c>
      <c r="F60" s="522">
        <v>0</v>
      </c>
    </row>
    <row r="61" spans="1:9">
      <c r="B61" s="29" t="s">
        <v>301</v>
      </c>
      <c r="C61" s="177">
        <f t="shared" si="1"/>
        <v>45</v>
      </c>
      <c r="E61" s="35" t="s">
        <v>220</v>
      </c>
      <c r="F61" s="522">
        <v>45</v>
      </c>
    </row>
    <row r="62" spans="1:9">
      <c r="B62" s="29" t="s">
        <v>221</v>
      </c>
      <c r="C62" s="177">
        <f t="shared" si="1"/>
        <v>0</v>
      </c>
      <c r="E62" s="35" t="s">
        <v>221</v>
      </c>
      <c r="F62" s="522">
        <v>0</v>
      </c>
    </row>
    <row r="63" spans="1:9">
      <c r="B63" s="29" t="s">
        <v>222</v>
      </c>
      <c r="C63" s="177">
        <f t="shared" si="1"/>
        <v>3</v>
      </c>
      <c r="E63" s="35" t="s">
        <v>222</v>
      </c>
      <c r="F63" s="522">
        <v>3</v>
      </c>
    </row>
    <row r="64" spans="1:9">
      <c r="B64" s="29" t="s">
        <v>223</v>
      </c>
      <c r="C64" s="177">
        <f t="shared" si="1"/>
        <v>0</v>
      </c>
      <c r="E64" s="35" t="s">
        <v>223</v>
      </c>
      <c r="F64" s="522">
        <v>0</v>
      </c>
    </row>
    <row r="65" spans="2:6">
      <c r="B65" s="29" t="s">
        <v>302</v>
      </c>
      <c r="C65" s="177">
        <f t="shared" si="1"/>
        <v>8</v>
      </c>
      <c r="E65" s="35" t="s">
        <v>224</v>
      </c>
      <c r="F65" s="522">
        <v>8</v>
      </c>
    </row>
    <row r="66" spans="2:6">
      <c r="B66" s="29" t="s">
        <v>225</v>
      </c>
      <c r="C66" s="177">
        <f t="shared" si="1"/>
        <v>6</v>
      </c>
      <c r="E66" s="35" t="s">
        <v>225</v>
      </c>
      <c r="F66" s="522">
        <v>6</v>
      </c>
    </row>
    <row r="67" spans="2:6">
      <c r="B67" s="29" t="s">
        <v>303</v>
      </c>
      <c r="C67" s="177">
        <f t="shared" si="1"/>
        <v>9</v>
      </c>
      <c r="E67" s="35" t="s">
        <v>226</v>
      </c>
      <c r="F67" s="522">
        <v>9</v>
      </c>
    </row>
    <row r="68" spans="2:6">
      <c r="B68" s="29" t="s">
        <v>227</v>
      </c>
      <c r="C68" s="177">
        <f t="shared" si="1"/>
        <v>131</v>
      </c>
      <c r="E68" s="35" t="s">
        <v>227</v>
      </c>
      <c r="F68" s="522">
        <v>131</v>
      </c>
    </row>
    <row r="69" spans="2:6">
      <c r="B69" s="29" t="s">
        <v>228</v>
      </c>
      <c r="C69" s="177">
        <f t="shared" si="1"/>
        <v>0</v>
      </c>
      <c r="E69" s="35" t="s">
        <v>228</v>
      </c>
      <c r="F69" s="522">
        <v>0</v>
      </c>
    </row>
    <row r="70" spans="2:6">
      <c r="B70" s="29" t="s">
        <v>229</v>
      </c>
      <c r="C70" s="177">
        <f t="shared" si="1"/>
        <v>0</v>
      </c>
      <c r="E70" s="35" t="s">
        <v>229</v>
      </c>
      <c r="F70" s="522">
        <v>0</v>
      </c>
    </row>
    <row r="71" spans="2:6">
      <c r="B71" s="29" t="s">
        <v>230</v>
      </c>
      <c r="C71" s="177">
        <f t="shared" si="1"/>
        <v>66</v>
      </c>
      <c r="E71" s="35" t="s">
        <v>230</v>
      </c>
      <c r="F71" s="522">
        <v>66</v>
      </c>
    </row>
    <row r="72" spans="2:6">
      <c r="B72" s="29" t="s">
        <v>231</v>
      </c>
      <c r="C72" s="177">
        <f t="shared" si="1"/>
        <v>2</v>
      </c>
      <c r="E72" s="35" t="s">
        <v>231</v>
      </c>
      <c r="F72" s="522">
        <v>2</v>
      </c>
    </row>
    <row r="73" spans="2:6">
      <c r="B73" s="29" t="s">
        <v>232</v>
      </c>
      <c r="C73" s="177">
        <f t="shared" si="1"/>
        <v>2</v>
      </c>
      <c r="E73" s="35" t="s">
        <v>232</v>
      </c>
      <c r="F73" s="522">
        <v>2</v>
      </c>
    </row>
    <row r="74" spans="2:6">
      <c r="B74" s="29" t="s">
        <v>233</v>
      </c>
      <c r="C74" s="177">
        <f t="shared" si="1"/>
        <v>0</v>
      </c>
      <c r="E74" s="35" t="s">
        <v>233</v>
      </c>
      <c r="F74" s="522">
        <v>0</v>
      </c>
    </row>
    <row r="75" spans="2:6">
      <c r="B75" s="29" t="s">
        <v>298</v>
      </c>
      <c r="C75" s="177">
        <f t="shared" si="1"/>
        <v>751</v>
      </c>
      <c r="E75" s="35" t="s">
        <v>145</v>
      </c>
      <c r="F75" s="522">
        <v>751</v>
      </c>
    </row>
    <row r="76" spans="2:6">
      <c r="B76" s="29"/>
      <c r="C76" s="178"/>
      <c r="E76" s="35"/>
      <c r="F76" s="521"/>
    </row>
    <row r="77" spans="2:6">
      <c r="B77" s="163" t="s">
        <v>304</v>
      </c>
      <c r="C77" s="176">
        <f>F77</f>
        <v>751</v>
      </c>
      <c r="D77" s="198"/>
      <c r="E77" s="42" t="s">
        <v>304</v>
      </c>
      <c r="F77" s="519">
        <v>751</v>
      </c>
    </row>
    <row r="78" spans="2:6">
      <c r="B78" s="30"/>
      <c r="C78" s="175"/>
      <c r="E78" s="36"/>
      <c r="F78" s="521"/>
    </row>
    <row r="79" spans="2:6">
      <c r="B79" s="163" t="s">
        <v>305</v>
      </c>
      <c r="C79" s="176">
        <f>SUM(C80:C87)</f>
        <v>429</v>
      </c>
      <c r="D79" s="198"/>
      <c r="E79" s="42" t="s">
        <v>234</v>
      </c>
      <c r="F79" s="516">
        <v>429</v>
      </c>
    </row>
    <row r="80" spans="2:6">
      <c r="B80" s="29" t="s">
        <v>138</v>
      </c>
      <c r="C80" s="177">
        <f>F80</f>
        <v>4</v>
      </c>
      <c r="E80" s="37" t="s">
        <v>138</v>
      </c>
      <c r="F80" s="522">
        <v>4</v>
      </c>
    </row>
    <row r="81" spans="2:6">
      <c r="B81" s="29" t="s">
        <v>296</v>
      </c>
      <c r="C81" s="177">
        <f t="shared" ref="C81:C87" si="2">F81</f>
        <v>92</v>
      </c>
      <c r="E81" s="37" t="s">
        <v>139</v>
      </c>
      <c r="F81" s="522">
        <v>92</v>
      </c>
    </row>
    <row r="82" spans="2:6">
      <c r="B82" s="29" t="s">
        <v>297</v>
      </c>
      <c r="C82" s="177">
        <f t="shared" si="2"/>
        <v>4</v>
      </c>
      <c r="E82" s="37" t="s">
        <v>140</v>
      </c>
      <c r="F82" s="522">
        <v>4</v>
      </c>
    </row>
    <row r="83" spans="2:6">
      <c r="B83" s="29" t="s">
        <v>141</v>
      </c>
      <c r="C83" s="177">
        <f t="shared" si="2"/>
        <v>103</v>
      </c>
      <c r="E83" s="37" t="s">
        <v>141</v>
      </c>
      <c r="F83" s="522">
        <v>103</v>
      </c>
    </row>
    <row r="84" spans="2:6">
      <c r="B84" s="29" t="s">
        <v>142</v>
      </c>
      <c r="C84" s="177">
        <f t="shared" si="2"/>
        <v>7</v>
      </c>
      <c r="E84" s="37" t="s">
        <v>142</v>
      </c>
      <c r="F84" s="522">
        <v>7</v>
      </c>
    </row>
    <row r="85" spans="2:6">
      <c r="B85" s="29" t="s">
        <v>143</v>
      </c>
      <c r="C85" s="177">
        <f t="shared" si="2"/>
        <v>4</v>
      </c>
      <c r="E85" s="37" t="s">
        <v>143</v>
      </c>
      <c r="F85" s="522">
        <v>4</v>
      </c>
    </row>
    <row r="86" spans="2:6">
      <c r="B86" s="29" t="s">
        <v>144</v>
      </c>
      <c r="C86" s="177">
        <f t="shared" si="2"/>
        <v>205</v>
      </c>
      <c r="E86" s="37" t="s">
        <v>144</v>
      </c>
      <c r="F86" s="522">
        <v>205</v>
      </c>
    </row>
    <row r="87" spans="2:6">
      <c r="B87" s="29" t="s">
        <v>298</v>
      </c>
      <c r="C87" s="177">
        <f t="shared" si="2"/>
        <v>10</v>
      </c>
      <c r="E87" s="37" t="s">
        <v>145</v>
      </c>
      <c r="F87" s="522">
        <v>10</v>
      </c>
    </row>
    <row r="88" spans="2:6">
      <c r="B88" s="30"/>
      <c r="C88" s="175"/>
      <c r="E88" s="36"/>
      <c r="F88" s="521"/>
    </row>
    <row r="89" spans="2:6">
      <c r="B89" s="163" t="s">
        <v>306</v>
      </c>
      <c r="C89" s="176">
        <f>SUM(C90:C103)</f>
        <v>1287</v>
      </c>
      <c r="D89" s="198"/>
      <c r="E89" s="42" t="s">
        <v>235</v>
      </c>
      <c r="F89" s="516">
        <v>1287</v>
      </c>
    </row>
    <row r="90" spans="2:6">
      <c r="B90" s="29" t="s">
        <v>147</v>
      </c>
      <c r="C90" s="177">
        <f>F90</f>
        <v>226</v>
      </c>
      <c r="E90" s="37" t="s">
        <v>147</v>
      </c>
      <c r="F90" s="522">
        <v>226</v>
      </c>
    </row>
    <row r="91" spans="2:6">
      <c r="B91" s="29" t="s">
        <v>148</v>
      </c>
      <c r="C91" s="177">
        <f t="shared" ref="C91:C103" si="3">F91</f>
        <v>0</v>
      </c>
      <c r="E91" s="37" t="s">
        <v>148</v>
      </c>
      <c r="F91" s="522">
        <v>0</v>
      </c>
    </row>
    <row r="92" spans="2:6">
      <c r="B92" s="29" t="s">
        <v>24</v>
      </c>
      <c r="C92" s="177">
        <f t="shared" si="3"/>
        <v>201</v>
      </c>
      <c r="E92" s="37" t="s">
        <v>24</v>
      </c>
      <c r="F92" s="522">
        <v>201</v>
      </c>
    </row>
    <row r="93" spans="2:6">
      <c r="B93" s="29" t="s">
        <v>149</v>
      </c>
      <c r="C93" s="177">
        <f t="shared" si="3"/>
        <v>126</v>
      </c>
      <c r="E93" s="37" t="s">
        <v>149</v>
      </c>
      <c r="F93" s="522">
        <v>126</v>
      </c>
    </row>
    <row r="94" spans="2:6">
      <c r="B94" s="29" t="s">
        <v>150</v>
      </c>
      <c r="C94" s="177">
        <f t="shared" si="3"/>
        <v>430</v>
      </c>
      <c r="E94" s="37" t="s">
        <v>150</v>
      </c>
      <c r="F94" s="522">
        <v>430</v>
      </c>
    </row>
    <row r="95" spans="2:6">
      <c r="B95" s="29" t="s">
        <v>151</v>
      </c>
      <c r="C95" s="177">
        <f t="shared" si="3"/>
        <v>20</v>
      </c>
      <c r="E95" s="37" t="s">
        <v>151</v>
      </c>
      <c r="F95" s="522">
        <v>20</v>
      </c>
    </row>
    <row r="96" spans="2:6">
      <c r="B96" s="29" t="s">
        <v>307</v>
      </c>
      <c r="C96" s="177">
        <f t="shared" si="3"/>
        <v>0</v>
      </c>
      <c r="E96" s="37" t="s">
        <v>363</v>
      </c>
      <c r="F96" s="522">
        <v>0</v>
      </c>
    </row>
    <row r="97" spans="1:6">
      <c r="B97" s="29" t="s">
        <v>153</v>
      </c>
      <c r="C97" s="177">
        <f t="shared" si="3"/>
        <v>0</v>
      </c>
      <c r="E97" s="37" t="s">
        <v>153</v>
      </c>
      <c r="F97" s="522">
        <v>0</v>
      </c>
    </row>
    <row r="98" spans="1:6">
      <c r="B98" s="29" t="s">
        <v>154</v>
      </c>
      <c r="C98" s="177">
        <f t="shared" si="3"/>
        <v>0</v>
      </c>
      <c r="E98" s="37" t="s">
        <v>154</v>
      </c>
      <c r="F98" s="522">
        <v>0</v>
      </c>
    </row>
    <row r="99" spans="1:6">
      <c r="B99" s="29" t="s">
        <v>155</v>
      </c>
      <c r="C99" s="177">
        <f t="shared" si="3"/>
        <v>119</v>
      </c>
      <c r="E99" s="37" t="s">
        <v>155</v>
      </c>
      <c r="F99" s="522">
        <v>119</v>
      </c>
    </row>
    <row r="100" spans="1:6">
      <c r="B100" s="29" t="s">
        <v>156</v>
      </c>
      <c r="C100" s="177">
        <f t="shared" si="3"/>
        <v>0</v>
      </c>
      <c r="E100" s="37" t="s">
        <v>156</v>
      </c>
      <c r="F100" s="522">
        <v>0</v>
      </c>
    </row>
    <row r="101" spans="1:6">
      <c r="B101" s="29" t="s">
        <v>157</v>
      </c>
      <c r="C101" s="177">
        <f t="shared" si="3"/>
        <v>38</v>
      </c>
      <c r="E101" s="37" t="s">
        <v>157</v>
      </c>
      <c r="F101" s="522">
        <v>38</v>
      </c>
    </row>
    <row r="102" spans="1:6">
      <c r="B102" s="29" t="s">
        <v>158</v>
      </c>
      <c r="C102" s="177">
        <f t="shared" si="3"/>
        <v>105</v>
      </c>
      <c r="E102" s="37" t="s">
        <v>158</v>
      </c>
      <c r="F102" s="522">
        <v>105</v>
      </c>
    </row>
    <row r="103" spans="1:6">
      <c r="B103" s="29" t="s">
        <v>298</v>
      </c>
      <c r="C103" s="177">
        <f t="shared" si="3"/>
        <v>22</v>
      </c>
      <c r="E103" s="37" t="s">
        <v>145</v>
      </c>
      <c r="F103" s="522">
        <v>22</v>
      </c>
    </row>
    <row r="104" spans="1:6">
      <c r="B104" s="30"/>
      <c r="C104" s="175"/>
      <c r="E104" s="36"/>
      <c r="F104" s="521"/>
    </row>
    <row r="105" spans="1:6">
      <c r="B105" s="163" t="s">
        <v>308</v>
      </c>
      <c r="C105" s="176">
        <f>SUM(C106:C108,C117)</f>
        <v>1986</v>
      </c>
      <c r="D105" s="198"/>
      <c r="E105" s="42" t="s">
        <v>236</v>
      </c>
      <c r="F105" s="516">
        <v>1986</v>
      </c>
    </row>
    <row r="106" spans="1:6">
      <c r="B106" s="29" t="s">
        <v>160</v>
      </c>
      <c r="C106" s="177">
        <f>F106</f>
        <v>3</v>
      </c>
      <c r="E106" s="35" t="s">
        <v>160</v>
      </c>
      <c r="F106" s="522">
        <v>3</v>
      </c>
    </row>
    <row r="107" spans="1:6">
      <c r="B107" s="29" t="s">
        <v>309</v>
      </c>
      <c r="C107" s="177">
        <f>F107</f>
        <v>578</v>
      </c>
      <c r="E107" s="35" t="s">
        <v>364</v>
      </c>
      <c r="F107" s="522">
        <v>578</v>
      </c>
    </row>
    <row r="108" spans="1:6">
      <c r="B108" s="163" t="s">
        <v>310</v>
      </c>
      <c r="C108" s="179">
        <f>SUM(C109:C116)</f>
        <v>926</v>
      </c>
      <c r="D108" s="198"/>
      <c r="E108" s="43" t="s">
        <v>27</v>
      </c>
      <c r="F108" s="516">
        <v>926</v>
      </c>
    </row>
    <row r="109" spans="1:6">
      <c r="A109" s="13">
        <v>1</v>
      </c>
      <c r="B109" s="31" t="s">
        <v>311</v>
      </c>
      <c r="C109" s="177">
        <f>F109</f>
        <v>0</v>
      </c>
      <c r="E109" s="38" t="s">
        <v>365</v>
      </c>
      <c r="F109" s="522">
        <v>0</v>
      </c>
    </row>
    <row r="110" spans="1:6">
      <c r="A110" s="13">
        <v>2</v>
      </c>
      <c r="B110" s="31" t="s">
        <v>312</v>
      </c>
      <c r="C110" s="177">
        <f t="shared" ref="C110:C116" si="4">F110</f>
        <v>0</v>
      </c>
      <c r="E110" s="38" t="s">
        <v>366</v>
      </c>
      <c r="F110" s="522">
        <v>0</v>
      </c>
    </row>
    <row r="111" spans="1:6">
      <c r="A111" s="13">
        <v>3</v>
      </c>
      <c r="B111" s="31" t="s">
        <v>313</v>
      </c>
      <c r="C111" s="177">
        <f t="shared" si="4"/>
        <v>29</v>
      </c>
      <c r="E111" s="38" t="s">
        <v>367</v>
      </c>
      <c r="F111" s="522">
        <v>29</v>
      </c>
    </row>
    <row r="112" spans="1:6">
      <c r="A112" s="13">
        <v>4</v>
      </c>
      <c r="B112" s="31" t="s">
        <v>314</v>
      </c>
      <c r="C112" s="177">
        <f t="shared" si="4"/>
        <v>0</v>
      </c>
      <c r="E112" s="38" t="s">
        <v>368</v>
      </c>
      <c r="F112" s="522">
        <v>0</v>
      </c>
    </row>
    <row r="113" spans="1:6">
      <c r="A113" s="13">
        <v>5</v>
      </c>
      <c r="B113" s="31" t="s">
        <v>315</v>
      </c>
      <c r="C113" s="177">
        <f t="shared" si="4"/>
        <v>47</v>
      </c>
      <c r="E113" s="38" t="s">
        <v>369</v>
      </c>
      <c r="F113" s="522">
        <v>47</v>
      </c>
    </row>
    <row r="114" spans="1:6">
      <c r="A114" s="13">
        <v>6</v>
      </c>
      <c r="B114" s="31" t="s">
        <v>316</v>
      </c>
      <c r="C114" s="177">
        <f t="shared" si="4"/>
        <v>13</v>
      </c>
      <c r="E114" s="38" t="s">
        <v>370</v>
      </c>
      <c r="F114" s="522">
        <v>13</v>
      </c>
    </row>
    <row r="115" spans="1:6">
      <c r="A115" s="13">
        <v>7</v>
      </c>
      <c r="B115" s="31" t="s">
        <v>317</v>
      </c>
      <c r="C115" s="177">
        <f t="shared" si="4"/>
        <v>0</v>
      </c>
      <c r="E115" s="38" t="s">
        <v>371</v>
      </c>
      <c r="F115" s="522">
        <v>0</v>
      </c>
    </row>
    <row r="116" spans="1:6">
      <c r="A116" s="13">
        <v>8</v>
      </c>
      <c r="B116" s="31" t="s">
        <v>318</v>
      </c>
      <c r="C116" s="177">
        <f t="shared" si="4"/>
        <v>837</v>
      </c>
      <c r="E116" s="38" t="s">
        <v>372</v>
      </c>
      <c r="F116" s="522">
        <v>837</v>
      </c>
    </row>
    <row r="117" spans="1:6">
      <c r="B117" s="163" t="s">
        <v>163</v>
      </c>
      <c r="C117" s="176">
        <f>SUM(C118:C145)</f>
        <v>479</v>
      </c>
      <c r="D117" s="198"/>
      <c r="E117" s="42" t="s">
        <v>163</v>
      </c>
      <c r="F117" s="516">
        <v>479</v>
      </c>
    </row>
    <row r="118" spans="1:6">
      <c r="A118" s="12">
        <v>1</v>
      </c>
      <c r="B118" s="29" t="s">
        <v>164</v>
      </c>
      <c r="C118" s="177">
        <f>F118</f>
        <v>76</v>
      </c>
      <c r="E118" s="35" t="s">
        <v>164</v>
      </c>
      <c r="F118" s="522">
        <v>76</v>
      </c>
    </row>
    <row r="119" spans="1:6">
      <c r="A119" s="12">
        <v>2</v>
      </c>
      <c r="B119" s="29" t="s">
        <v>319</v>
      </c>
      <c r="C119" s="177">
        <f t="shared" ref="C119:C145" si="5">F119</f>
        <v>52</v>
      </c>
      <c r="E119" s="35" t="s">
        <v>237</v>
      </c>
      <c r="F119" s="522">
        <v>52</v>
      </c>
    </row>
    <row r="120" spans="1:6">
      <c r="A120" s="12">
        <v>3</v>
      </c>
      <c r="B120" s="29" t="s">
        <v>166</v>
      </c>
      <c r="C120" s="177">
        <f t="shared" si="5"/>
        <v>18</v>
      </c>
      <c r="E120" s="35" t="s">
        <v>238</v>
      </c>
      <c r="F120" s="522">
        <v>18</v>
      </c>
    </row>
    <row r="121" spans="1:6">
      <c r="A121" s="12">
        <v>4</v>
      </c>
      <c r="B121" s="29" t="s">
        <v>167</v>
      </c>
      <c r="C121" s="177">
        <f t="shared" si="5"/>
        <v>40</v>
      </c>
      <c r="E121" s="35" t="s">
        <v>166</v>
      </c>
      <c r="F121" s="522">
        <v>40</v>
      </c>
    </row>
    <row r="122" spans="1:6">
      <c r="A122" s="12">
        <v>5</v>
      </c>
      <c r="B122" s="29" t="s">
        <v>168</v>
      </c>
      <c r="C122" s="177">
        <f t="shared" si="5"/>
        <v>36</v>
      </c>
      <c r="E122" s="35" t="s">
        <v>167</v>
      </c>
      <c r="F122" s="522">
        <v>36</v>
      </c>
    </row>
    <row r="123" spans="1:6">
      <c r="A123" s="12">
        <v>6</v>
      </c>
      <c r="B123" s="29" t="s">
        <v>320</v>
      </c>
      <c r="C123" s="177">
        <f t="shared" si="5"/>
        <v>20</v>
      </c>
      <c r="E123" s="35" t="s">
        <v>168</v>
      </c>
      <c r="F123" s="522">
        <v>20</v>
      </c>
    </row>
    <row r="124" spans="1:6">
      <c r="A124" s="12">
        <v>7</v>
      </c>
      <c r="B124" s="29" t="s">
        <v>170</v>
      </c>
      <c r="C124" s="177">
        <f t="shared" si="5"/>
        <v>0</v>
      </c>
      <c r="E124" s="35" t="s">
        <v>239</v>
      </c>
      <c r="F124" s="522">
        <v>0</v>
      </c>
    </row>
    <row r="125" spans="1:6">
      <c r="A125" s="12">
        <v>8</v>
      </c>
      <c r="B125" s="29" t="s">
        <v>171</v>
      </c>
      <c r="C125" s="177">
        <f t="shared" si="5"/>
        <v>5</v>
      </c>
      <c r="E125" s="35" t="s">
        <v>169</v>
      </c>
      <c r="F125" s="522">
        <v>5</v>
      </c>
    </row>
    <row r="126" spans="1:6">
      <c r="A126" s="12">
        <v>9</v>
      </c>
      <c r="B126" s="29" t="s">
        <v>172</v>
      </c>
      <c r="C126" s="177">
        <f t="shared" si="5"/>
        <v>2</v>
      </c>
      <c r="E126" s="35" t="s">
        <v>240</v>
      </c>
      <c r="F126" s="522">
        <v>2</v>
      </c>
    </row>
    <row r="127" spans="1:6">
      <c r="A127" s="12">
        <v>10</v>
      </c>
      <c r="B127" s="29" t="s">
        <v>173</v>
      </c>
      <c r="C127" s="177">
        <f t="shared" si="5"/>
        <v>8</v>
      </c>
      <c r="E127" s="35" t="s">
        <v>170</v>
      </c>
      <c r="F127" s="522">
        <v>8</v>
      </c>
    </row>
    <row r="128" spans="1:6">
      <c r="A128" s="12">
        <v>11</v>
      </c>
      <c r="B128" s="29" t="s">
        <v>174</v>
      </c>
      <c r="C128" s="177">
        <f t="shared" si="5"/>
        <v>0</v>
      </c>
      <c r="E128" s="35" t="s">
        <v>171</v>
      </c>
      <c r="F128" s="522">
        <v>0</v>
      </c>
    </row>
    <row r="129" spans="1:6">
      <c r="A129" s="12">
        <v>12</v>
      </c>
      <c r="B129" s="29" t="s">
        <v>175</v>
      </c>
      <c r="C129" s="177">
        <f t="shared" si="5"/>
        <v>21</v>
      </c>
      <c r="E129" s="35" t="s">
        <v>172</v>
      </c>
      <c r="F129" s="522">
        <v>21</v>
      </c>
    </row>
    <row r="130" spans="1:6">
      <c r="A130" s="12">
        <v>13</v>
      </c>
      <c r="B130" s="29" t="s">
        <v>176</v>
      </c>
      <c r="C130" s="177">
        <f t="shared" si="5"/>
        <v>0</v>
      </c>
      <c r="E130" s="35" t="s">
        <v>173</v>
      </c>
      <c r="F130" s="522">
        <v>0</v>
      </c>
    </row>
    <row r="131" spans="1:6">
      <c r="A131" s="12">
        <v>14</v>
      </c>
      <c r="B131" s="29" t="s">
        <v>238</v>
      </c>
      <c r="C131" s="177">
        <f t="shared" si="5"/>
        <v>12</v>
      </c>
      <c r="E131" s="35" t="s">
        <v>174</v>
      </c>
      <c r="F131" s="522">
        <v>12</v>
      </c>
    </row>
    <row r="132" spans="1:6">
      <c r="A132" s="12">
        <v>15</v>
      </c>
      <c r="B132" s="29" t="s">
        <v>239</v>
      </c>
      <c r="C132" s="177">
        <f t="shared" si="5"/>
        <v>47</v>
      </c>
      <c r="E132" s="35" t="s">
        <v>175</v>
      </c>
      <c r="F132" s="522">
        <v>47</v>
      </c>
    </row>
    <row r="133" spans="1:6">
      <c r="A133" s="12">
        <v>16</v>
      </c>
      <c r="B133" s="29" t="s">
        <v>240</v>
      </c>
      <c r="C133" s="177">
        <f t="shared" si="5"/>
        <v>3</v>
      </c>
      <c r="E133" s="35" t="s">
        <v>176</v>
      </c>
      <c r="F133" s="522">
        <v>3</v>
      </c>
    </row>
    <row r="134" spans="1:6">
      <c r="A134" s="12">
        <v>17</v>
      </c>
      <c r="B134" s="29" t="s">
        <v>321</v>
      </c>
      <c r="C134" s="177">
        <f t="shared" si="5"/>
        <v>27</v>
      </c>
      <c r="E134" s="35" t="s">
        <v>177</v>
      </c>
      <c r="F134" s="522">
        <v>27</v>
      </c>
    </row>
    <row r="135" spans="1:6">
      <c r="A135" s="12">
        <v>18</v>
      </c>
      <c r="B135" s="29" t="s">
        <v>182</v>
      </c>
      <c r="C135" s="177">
        <f t="shared" si="5"/>
        <v>0</v>
      </c>
      <c r="E135" s="35" t="s">
        <v>182</v>
      </c>
      <c r="F135" s="522">
        <v>0</v>
      </c>
    </row>
    <row r="136" spans="1:6">
      <c r="A136" s="12">
        <v>19</v>
      </c>
      <c r="B136" s="29" t="s">
        <v>322</v>
      </c>
      <c r="C136" s="177">
        <f t="shared" si="5"/>
        <v>2</v>
      </c>
      <c r="E136" s="35" t="s">
        <v>183</v>
      </c>
      <c r="F136" s="522">
        <v>2</v>
      </c>
    </row>
    <row r="137" spans="1:6">
      <c r="A137" s="12">
        <v>20</v>
      </c>
      <c r="B137" s="29" t="s">
        <v>323</v>
      </c>
      <c r="C137" s="177">
        <f t="shared" si="5"/>
        <v>0</v>
      </c>
      <c r="E137" s="35" t="s">
        <v>184</v>
      </c>
      <c r="F137" s="522">
        <v>0</v>
      </c>
    </row>
    <row r="138" spans="1:6">
      <c r="A138" s="12">
        <v>21</v>
      </c>
      <c r="B138" s="29" t="s">
        <v>324</v>
      </c>
      <c r="C138" s="177">
        <f t="shared" si="5"/>
        <v>28</v>
      </c>
      <c r="E138" s="35" t="s">
        <v>185</v>
      </c>
      <c r="F138" s="522">
        <v>28</v>
      </c>
    </row>
    <row r="139" spans="1:6">
      <c r="A139" s="12">
        <v>22</v>
      </c>
      <c r="B139" s="29" t="s">
        <v>325</v>
      </c>
      <c r="C139" s="177">
        <f t="shared" si="5"/>
        <v>28</v>
      </c>
      <c r="E139" s="35" t="s">
        <v>186</v>
      </c>
      <c r="F139" s="522">
        <v>28</v>
      </c>
    </row>
    <row r="140" spans="1:6">
      <c r="A140" s="12">
        <v>23</v>
      </c>
      <c r="B140" s="29" t="s">
        <v>326</v>
      </c>
      <c r="C140" s="177">
        <f t="shared" si="5"/>
        <v>4</v>
      </c>
      <c r="E140" s="35" t="s">
        <v>187</v>
      </c>
      <c r="F140" s="522">
        <v>4</v>
      </c>
    </row>
    <row r="141" spans="1:6">
      <c r="A141" s="12">
        <v>24</v>
      </c>
      <c r="B141" s="29" t="s">
        <v>327</v>
      </c>
      <c r="C141" s="177">
        <f t="shared" si="5"/>
        <v>12</v>
      </c>
      <c r="E141" s="35" t="s">
        <v>188</v>
      </c>
      <c r="F141" s="522">
        <v>12</v>
      </c>
    </row>
    <row r="142" spans="1:6">
      <c r="A142" s="12">
        <v>25</v>
      </c>
      <c r="B142" s="29" t="s">
        <v>328</v>
      </c>
      <c r="C142" s="177">
        <f t="shared" si="5"/>
        <v>8</v>
      </c>
      <c r="E142" s="35" t="s">
        <v>189</v>
      </c>
      <c r="F142" s="522">
        <v>8</v>
      </c>
    </row>
    <row r="143" spans="1:6">
      <c r="A143" s="12">
        <v>26</v>
      </c>
      <c r="B143" s="29" t="s">
        <v>329</v>
      </c>
      <c r="C143" s="177">
        <f t="shared" si="5"/>
        <v>23</v>
      </c>
      <c r="E143" s="35" t="s">
        <v>190</v>
      </c>
      <c r="F143" s="522">
        <v>23</v>
      </c>
    </row>
    <row r="144" spans="1:6">
      <c r="A144" s="12">
        <v>27</v>
      </c>
      <c r="B144" s="29" t="s">
        <v>330</v>
      </c>
      <c r="C144" s="177">
        <f t="shared" si="5"/>
        <v>5</v>
      </c>
      <c r="E144" s="35" t="s">
        <v>191</v>
      </c>
      <c r="F144" s="522">
        <v>5</v>
      </c>
    </row>
    <row r="145" spans="1:6">
      <c r="A145" s="12">
        <v>28</v>
      </c>
      <c r="B145" s="29" t="s">
        <v>298</v>
      </c>
      <c r="C145" s="177">
        <f t="shared" si="5"/>
        <v>2</v>
      </c>
      <c r="E145" s="35" t="s">
        <v>145</v>
      </c>
      <c r="F145" s="522">
        <v>2</v>
      </c>
    </row>
    <row r="146" spans="1:6">
      <c r="B146" s="30"/>
      <c r="C146" s="175"/>
      <c r="E146" s="36"/>
      <c r="F146" s="521"/>
    </row>
    <row r="147" spans="1:6">
      <c r="B147" s="163" t="s">
        <v>241</v>
      </c>
      <c r="C147" s="176">
        <f>SUM(C148:C176)+SUM(C182:C183)+SUM(C193)+SUM(C197)</f>
        <v>2133</v>
      </c>
      <c r="D147" s="198"/>
      <c r="E147" s="42" t="s">
        <v>241</v>
      </c>
      <c r="F147" s="516">
        <v>2133</v>
      </c>
    </row>
    <row r="148" spans="1:6">
      <c r="B148" s="29" t="s">
        <v>100</v>
      </c>
      <c r="C148" s="177">
        <f>F148</f>
        <v>0</v>
      </c>
      <c r="E148" s="35" t="s">
        <v>100</v>
      </c>
      <c r="F148" s="522">
        <v>0</v>
      </c>
    </row>
    <row r="149" spans="1:6">
      <c r="B149" s="29" t="s">
        <v>101</v>
      </c>
      <c r="C149" s="177">
        <f t="shared" ref="C149:C175" si="6">F149</f>
        <v>34</v>
      </c>
      <c r="E149" s="35" t="s">
        <v>101</v>
      </c>
      <c r="F149" s="522">
        <v>34</v>
      </c>
    </row>
    <row r="150" spans="1:6">
      <c r="B150" s="29" t="s">
        <v>102</v>
      </c>
      <c r="C150" s="177">
        <f t="shared" si="6"/>
        <v>23</v>
      </c>
      <c r="E150" s="35" t="s">
        <v>102</v>
      </c>
      <c r="F150" s="522">
        <v>23</v>
      </c>
    </row>
    <row r="151" spans="1:6">
      <c r="B151" s="29" t="s">
        <v>242</v>
      </c>
      <c r="C151" s="177">
        <f t="shared" si="6"/>
        <v>0</v>
      </c>
      <c r="E151" s="35" t="s">
        <v>242</v>
      </c>
      <c r="F151" s="522">
        <v>0</v>
      </c>
    </row>
    <row r="152" spans="1:6">
      <c r="B152" s="29" t="s">
        <v>331</v>
      </c>
      <c r="C152" s="177">
        <f t="shared" si="6"/>
        <v>11</v>
      </c>
      <c r="E152" s="35" t="s">
        <v>104</v>
      </c>
      <c r="F152" s="522">
        <v>11</v>
      </c>
    </row>
    <row r="153" spans="1:6">
      <c r="B153" s="29" t="s">
        <v>38</v>
      </c>
      <c r="C153" s="177">
        <f t="shared" si="6"/>
        <v>21</v>
      </c>
      <c r="E153" s="35" t="s">
        <v>38</v>
      </c>
      <c r="F153" s="522">
        <v>21</v>
      </c>
    </row>
    <row r="154" spans="1:6">
      <c r="B154" s="29" t="s">
        <v>42</v>
      </c>
      <c r="C154" s="177">
        <f t="shared" si="6"/>
        <v>25</v>
      </c>
      <c r="E154" s="35" t="s">
        <v>42</v>
      </c>
      <c r="F154" s="522">
        <v>25</v>
      </c>
    </row>
    <row r="155" spans="1:6">
      <c r="B155" s="29" t="s">
        <v>33</v>
      </c>
      <c r="C155" s="177">
        <f t="shared" si="6"/>
        <v>165</v>
      </c>
      <c r="E155" s="35" t="s">
        <v>33</v>
      </c>
      <c r="F155" s="522">
        <v>165</v>
      </c>
    </row>
    <row r="156" spans="1:6">
      <c r="B156" s="29" t="s">
        <v>34</v>
      </c>
      <c r="C156" s="177">
        <f t="shared" si="6"/>
        <v>203</v>
      </c>
      <c r="E156" s="35" t="s">
        <v>34</v>
      </c>
      <c r="F156" s="522">
        <v>203</v>
      </c>
    </row>
    <row r="157" spans="1:6">
      <c r="B157" s="29" t="s">
        <v>105</v>
      </c>
      <c r="C157" s="177">
        <f t="shared" si="6"/>
        <v>0</v>
      </c>
      <c r="E157" s="35" t="s">
        <v>105</v>
      </c>
      <c r="F157" s="522">
        <v>0</v>
      </c>
    </row>
    <row r="158" spans="1:6">
      <c r="B158" s="29" t="s">
        <v>106</v>
      </c>
      <c r="C158" s="177">
        <f t="shared" si="6"/>
        <v>2</v>
      </c>
      <c r="E158" s="35" t="s">
        <v>106</v>
      </c>
      <c r="F158" s="522">
        <v>2</v>
      </c>
    </row>
    <row r="159" spans="1:6">
      <c r="B159" s="29" t="s">
        <v>107</v>
      </c>
      <c r="C159" s="177">
        <f t="shared" si="6"/>
        <v>4</v>
      </c>
      <c r="E159" s="35" t="s">
        <v>107</v>
      </c>
      <c r="F159" s="522">
        <v>4</v>
      </c>
    </row>
    <row r="160" spans="1:6">
      <c r="B160" s="29" t="s">
        <v>108</v>
      </c>
      <c r="C160" s="177">
        <f t="shared" si="6"/>
        <v>2</v>
      </c>
      <c r="E160" s="35" t="s">
        <v>108</v>
      </c>
      <c r="F160" s="522">
        <v>2</v>
      </c>
    </row>
    <row r="161" spans="2:6">
      <c r="B161" s="29" t="s">
        <v>40</v>
      </c>
      <c r="C161" s="177">
        <f t="shared" si="6"/>
        <v>44</v>
      </c>
      <c r="E161" s="35" t="s">
        <v>40</v>
      </c>
      <c r="F161" s="522">
        <v>44</v>
      </c>
    </row>
    <row r="162" spans="2:6">
      <c r="B162" s="29" t="s">
        <v>35</v>
      </c>
      <c r="C162" s="177">
        <f t="shared" si="6"/>
        <v>63</v>
      </c>
      <c r="E162" s="35" t="s">
        <v>35</v>
      </c>
      <c r="F162" s="522">
        <v>63</v>
      </c>
    </row>
    <row r="163" spans="2:6">
      <c r="B163" s="29" t="s">
        <v>109</v>
      </c>
      <c r="C163" s="177">
        <f t="shared" si="6"/>
        <v>10</v>
      </c>
      <c r="E163" s="35" t="s">
        <v>109</v>
      </c>
      <c r="F163" s="522">
        <v>10</v>
      </c>
    </row>
    <row r="164" spans="2:6">
      <c r="B164" s="29" t="s">
        <v>110</v>
      </c>
      <c r="C164" s="177">
        <f t="shared" si="6"/>
        <v>0</v>
      </c>
      <c r="E164" s="35" t="s">
        <v>110</v>
      </c>
      <c r="F164" s="522">
        <v>0</v>
      </c>
    </row>
    <row r="165" spans="2:6">
      <c r="B165" s="29" t="s">
        <v>37</v>
      </c>
      <c r="C165" s="177">
        <f t="shared" si="6"/>
        <v>165</v>
      </c>
      <c r="E165" s="35" t="s">
        <v>37</v>
      </c>
      <c r="F165" s="522">
        <v>165</v>
      </c>
    </row>
    <row r="166" spans="2:6">
      <c r="B166" s="29" t="s">
        <v>36</v>
      </c>
      <c r="C166" s="177">
        <f t="shared" si="6"/>
        <v>25</v>
      </c>
      <c r="E166" s="35" t="s">
        <v>36</v>
      </c>
      <c r="F166" s="522">
        <v>25</v>
      </c>
    </row>
    <row r="167" spans="2:6">
      <c r="B167" s="29" t="s">
        <v>111</v>
      </c>
      <c r="C167" s="177">
        <f t="shared" si="6"/>
        <v>9</v>
      </c>
      <c r="E167" s="35" t="s">
        <v>111</v>
      </c>
      <c r="F167" s="522">
        <v>9</v>
      </c>
    </row>
    <row r="168" spans="2:6">
      <c r="B168" s="29" t="s">
        <v>112</v>
      </c>
      <c r="C168" s="177">
        <f t="shared" si="6"/>
        <v>12</v>
      </c>
      <c r="E168" s="35" t="s">
        <v>112</v>
      </c>
      <c r="F168" s="522">
        <v>12</v>
      </c>
    </row>
    <row r="169" spans="2:6">
      <c r="B169" s="29" t="s">
        <v>113</v>
      </c>
      <c r="C169" s="177">
        <f t="shared" si="6"/>
        <v>5</v>
      </c>
      <c r="E169" s="35" t="s">
        <v>113</v>
      </c>
      <c r="F169" s="522">
        <v>5</v>
      </c>
    </row>
    <row r="170" spans="2:6">
      <c r="B170" s="29" t="s">
        <v>332</v>
      </c>
      <c r="C170" s="177">
        <f t="shared" si="6"/>
        <v>0</v>
      </c>
      <c r="E170" s="35" t="s">
        <v>114</v>
      </c>
      <c r="F170" s="522">
        <v>0</v>
      </c>
    </row>
    <row r="171" spans="2:6">
      <c r="B171" s="29" t="s">
        <v>115</v>
      </c>
      <c r="C171" s="177">
        <f t="shared" si="6"/>
        <v>4</v>
      </c>
      <c r="E171" s="35" t="s">
        <v>115</v>
      </c>
      <c r="F171" s="522">
        <v>4</v>
      </c>
    </row>
    <row r="172" spans="2:6">
      <c r="B172" s="29" t="s">
        <v>31</v>
      </c>
      <c r="C172" s="177">
        <f t="shared" si="6"/>
        <v>553</v>
      </c>
      <c r="E172" s="35" t="s">
        <v>31</v>
      </c>
      <c r="F172" s="522">
        <v>553</v>
      </c>
    </row>
    <row r="173" spans="2:6">
      <c r="B173" s="29" t="s">
        <v>41</v>
      </c>
      <c r="C173" s="177">
        <f t="shared" si="6"/>
        <v>24</v>
      </c>
      <c r="E173" s="35" t="s">
        <v>41</v>
      </c>
      <c r="F173" s="522">
        <v>24</v>
      </c>
    </row>
    <row r="174" spans="2:6">
      <c r="B174" s="29" t="s">
        <v>39</v>
      </c>
      <c r="C174" s="177">
        <f t="shared" si="6"/>
        <v>40</v>
      </c>
      <c r="E174" s="35" t="s">
        <v>39</v>
      </c>
      <c r="F174" s="522">
        <v>40</v>
      </c>
    </row>
    <row r="175" spans="2:6">
      <c r="B175" s="29" t="s">
        <v>116</v>
      </c>
      <c r="C175" s="177">
        <f t="shared" si="6"/>
        <v>237</v>
      </c>
      <c r="E175" s="35" t="s">
        <v>116</v>
      </c>
      <c r="F175" s="522">
        <v>237</v>
      </c>
    </row>
    <row r="176" spans="2:6">
      <c r="B176" s="163" t="s">
        <v>333</v>
      </c>
      <c r="C176" s="176">
        <f>SUM(C177:C181)</f>
        <v>262</v>
      </c>
      <c r="D176" s="198"/>
      <c r="E176" s="42" t="s">
        <v>32</v>
      </c>
      <c r="F176" s="516">
        <v>262</v>
      </c>
    </row>
    <row r="177" spans="2:6">
      <c r="B177" s="31" t="s">
        <v>117</v>
      </c>
      <c r="C177" s="177">
        <f>F177</f>
        <v>11</v>
      </c>
      <c r="E177" s="38" t="s">
        <v>117</v>
      </c>
      <c r="F177" s="522">
        <v>11</v>
      </c>
    </row>
    <row r="178" spans="2:6">
      <c r="B178" s="31" t="s">
        <v>334</v>
      </c>
      <c r="C178" s="177">
        <f t="shared" ref="C178:C182" si="7">F178</f>
        <v>0</v>
      </c>
      <c r="E178" s="38" t="s">
        <v>118</v>
      </c>
      <c r="F178" s="522">
        <v>0</v>
      </c>
    </row>
    <row r="179" spans="2:6">
      <c r="B179" s="31" t="s">
        <v>119</v>
      </c>
      <c r="C179" s="177">
        <f t="shared" si="7"/>
        <v>0</v>
      </c>
      <c r="E179" s="38" t="s">
        <v>119</v>
      </c>
      <c r="F179" s="522">
        <v>0</v>
      </c>
    </row>
    <row r="180" spans="2:6">
      <c r="B180" s="31" t="s">
        <v>120</v>
      </c>
      <c r="C180" s="177">
        <f t="shared" si="7"/>
        <v>0</v>
      </c>
      <c r="E180" s="38" t="s">
        <v>120</v>
      </c>
      <c r="F180" s="522">
        <v>0</v>
      </c>
    </row>
    <row r="181" spans="2:6">
      <c r="B181" s="31" t="s">
        <v>335</v>
      </c>
      <c r="C181" s="177">
        <f t="shared" si="7"/>
        <v>251</v>
      </c>
      <c r="E181" s="38" t="s">
        <v>121</v>
      </c>
      <c r="F181" s="522">
        <v>251</v>
      </c>
    </row>
    <row r="182" spans="2:6">
      <c r="B182" s="29" t="s">
        <v>336</v>
      </c>
      <c r="C182" s="177">
        <f t="shared" si="7"/>
        <v>15</v>
      </c>
      <c r="E182" s="35" t="s">
        <v>122</v>
      </c>
      <c r="F182" s="522">
        <v>15</v>
      </c>
    </row>
    <row r="183" spans="2:6">
      <c r="B183" s="163" t="s">
        <v>337</v>
      </c>
      <c r="C183" s="176">
        <f>SUM(C184:C191)</f>
        <v>19</v>
      </c>
      <c r="D183" s="198"/>
      <c r="E183" s="42" t="s">
        <v>123</v>
      </c>
      <c r="F183" s="516">
        <v>19</v>
      </c>
    </row>
    <row r="184" spans="2:6">
      <c r="B184" s="29" t="s">
        <v>338</v>
      </c>
      <c r="C184" s="177">
        <f>F184</f>
        <v>12</v>
      </c>
      <c r="E184" s="35" t="s">
        <v>124</v>
      </c>
      <c r="F184" s="522">
        <v>12</v>
      </c>
    </row>
    <row r="185" spans="2:6">
      <c r="B185" s="29" t="s">
        <v>125</v>
      </c>
      <c r="C185" s="177">
        <f t="shared" ref="C185:C191" si="8">F185</f>
        <v>0</v>
      </c>
      <c r="E185" s="35" t="s">
        <v>125</v>
      </c>
      <c r="F185" s="522">
        <v>0</v>
      </c>
    </row>
    <row r="186" spans="2:6">
      <c r="B186" s="29" t="s">
        <v>126</v>
      </c>
      <c r="C186" s="177">
        <f t="shared" si="8"/>
        <v>0</v>
      </c>
      <c r="E186" s="35" t="s">
        <v>126</v>
      </c>
      <c r="F186" s="522">
        <v>0</v>
      </c>
    </row>
    <row r="187" spans="2:6">
      <c r="B187" s="29" t="s">
        <v>127</v>
      </c>
      <c r="C187" s="177">
        <f t="shared" si="8"/>
        <v>2</v>
      </c>
      <c r="E187" s="35" t="s">
        <v>127</v>
      </c>
      <c r="F187" s="522">
        <v>2</v>
      </c>
    </row>
    <row r="188" spans="2:6">
      <c r="B188" s="32" t="s">
        <v>128</v>
      </c>
      <c r="C188" s="177">
        <f t="shared" si="8"/>
        <v>0</v>
      </c>
      <c r="E188" s="39" t="s">
        <v>128</v>
      </c>
      <c r="F188" s="522">
        <v>0</v>
      </c>
    </row>
    <row r="189" spans="2:6">
      <c r="B189" s="29" t="s">
        <v>129</v>
      </c>
      <c r="C189" s="177">
        <f t="shared" si="8"/>
        <v>0</v>
      </c>
      <c r="E189" s="35" t="s">
        <v>129</v>
      </c>
      <c r="F189" s="522">
        <v>0</v>
      </c>
    </row>
    <row r="190" spans="2:6">
      <c r="B190" s="29" t="s">
        <v>130</v>
      </c>
      <c r="C190" s="177">
        <f t="shared" si="8"/>
        <v>5</v>
      </c>
      <c r="E190" s="35" t="s">
        <v>130</v>
      </c>
      <c r="F190" s="522">
        <v>5</v>
      </c>
    </row>
    <row r="191" spans="2:6">
      <c r="B191" s="29" t="s">
        <v>339</v>
      </c>
      <c r="C191" s="177">
        <f t="shared" si="8"/>
        <v>0</v>
      </c>
      <c r="E191" s="35" t="s">
        <v>131</v>
      </c>
      <c r="F191" s="522">
        <v>0</v>
      </c>
    </row>
    <row r="192" spans="2:6">
      <c r="B192" s="29"/>
      <c r="C192" s="177"/>
      <c r="E192" s="35"/>
      <c r="F192" s="522"/>
    </row>
    <row r="193" spans="2:6">
      <c r="B193" s="163" t="s">
        <v>340</v>
      </c>
      <c r="C193" s="176">
        <f>SUM(C194:C196)</f>
        <v>4</v>
      </c>
      <c r="D193" s="198"/>
      <c r="E193" s="42" t="s">
        <v>21</v>
      </c>
      <c r="F193" s="516">
        <v>4</v>
      </c>
    </row>
    <row r="194" spans="2:6">
      <c r="B194" s="29" t="s">
        <v>132</v>
      </c>
      <c r="C194" s="177">
        <f>F194</f>
        <v>2</v>
      </c>
      <c r="E194" s="35" t="s">
        <v>132</v>
      </c>
      <c r="F194" s="522">
        <v>2</v>
      </c>
    </row>
    <row r="195" spans="2:6">
      <c r="B195" s="29" t="s">
        <v>133</v>
      </c>
      <c r="C195" s="177">
        <f t="shared" ref="C195:C197" si="9">F195</f>
        <v>2</v>
      </c>
      <c r="E195" s="35" t="s">
        <v>133</v>
      </c>
      <c r="F195" s="522">
        <v>2</v>
      </c>
    </row>
    <row r="196" spans="2:6">
      <c r="B196" s="29" t="s">
        <v>134</v>
      </c>
      <c r="C196" s="177">
        <f t="shared" si="9"/>
        <v>0</v>
      </c>
      <c r="E196" s="35" t="s">
        <v>134</v>
      </c>
      <c r="F196" s="522">
        <v>0</v>
      </c>
    </row>
    <row r="197" spans="2:6">
      <c r="B197" s="29" t="s">
        <v>341</v>
      </c>
      <c r="C197" s="177">
        <f t="shared" si="9"/>
        <v>152</v>
      </c>
      <c r="E197" s="35" t="s">
        <v>243</v>
      </c>
      <c r="F197" s="522">
        <v>152</v>
      </c>
    </row>
    <row r="198" spans="2:6">
      <c r="B198" s="33"/>
      <c r="C198" s="180"/>
      <c r="E198" s="40"/>
      <c r="F198" s="522"/>
    </row>
    <row r="199" spans="2:6">
      <c r="B199" s="163" t="s">
        <v>192</v>
      </c>
      <c r="C199" s="176">
        <f>SUM(C200:C207)</f>
        <v>421</v>
      </c>
      <c r="D199" s="198"/>
      <c r="E199" s="42" t="s">
        <v>192</v>
      </c>
      <c r="F199" s="516">
        <v>421</v>
      </c>
    </row>
    <row r="200" spans="2:6">
      <c r="B200" s="29" t="s">
        <v>342</v>
      </c>
      <c r="C200" s="177">
        <f>F200</f>
        <v>163</v>
      </c>
      <c r="E200" s="35" t="s">
        <v>193</v>
      </c>
      <c r="F200" s="522">
        <v>163</v>
      </c>
    </row>
    <row r="201" spans="2:6">
      <c r="B201" s="29" t="s">
        <v>343</v>
      </c>
      <c r="C201" s="177">
        <f t="shared" ref="C201:C207" si="10">F201</f>
        <v>22</v>
      </c>
      <c r="E201" s="35" t="s">
        <v>194</v>
      </c>
      <c r="F201" s="522">
        <v>22</v>
      </c>
    </row>
    <row r="202" spans="2:6">
      <c r="B202" s="32" t="s">
        <v>195</v>
      </c>
      <c r="C202" s="177">
        <f t="shared" si="10"/>
        <v>67</v>
      </c>
      <c r="E202" s="39" t="s">
        <v>195</v>
      </c>
      <c r="F202" s="522">
        <v>67</v>
      </c>
    </row>
    <row r="203" spans="2:6">
      <c r="B203" s="29" t="s">
        <v>196</v>
      </c>
      <c r="C203" s="177">
        <f t="shared" si="10"/>
        <v>61</v>
      </c>
      <c r="E203" s="35" t="s">
        <v>196</v>
      </c>
      <c r="F203" s="522">
        <v>61</v>
      </c>
    </row>
    <row r="204" spans="2:6">
      <c r="B204" s="29" t="s">
        <v>197</v>
      </c>
      <c r="C204" s="177">
        <f t="shared" si="10"/>
        <v>9</v>
      </c>
      <c r="E204" s="35" t="s">
        <v>197</v>
      </c>
      <c r="F204" s="522">
        <v>9</v>
      </c>
    </row>
    <row r="205" spans="2:6">
      <c r="B205" s="29" t="s">
        <v>344</v>
      </c>
      <c r="C205" s="177">
        <f t="shared" si="10"/>
        <v>8</v>
      </c>
      <c r="E205" s="35" t="s">
        <v>198</v>
      </c>
      <c r="F205" s="522">
        <v>8</v>
      </c>
    </row>
    <row r="206" spans="2:6">
      <c r="B206" s="29" t="s">
        <v>199</v>
      </c>
      <c r="C206" s="177">
        <f t="shared" si="10"/>
        <v>10</v>
      </c>
      <c r="E206" s="35" t="s">
        <v>199</v>
      </c>
      <c r="F206" s="522">
        <v>10</v>
      </c>
    </row>
    <row r="207" spans="2:6">
      <c r="B207" s="29" t="s">
        <v>208</v>
      </c>
      <c r="C207" s="177">
        <f t="shared" si="10"/>
        <v>81</v>
      </c>
      <c r="E207" s="35" t="s">
        <v>373</v>
      </c>
      <c r="F207" s="522">
        <v>81</v>
      </c>
    </row>
    <row r="208" spans="2:6">
      <c r="B208" s="30"/>
      <c r="C208" s="175"/>
      <c r="E208" s="36"/>
      <c r="F208" s="521"/>
    </row>
    <row r="209" spans="2:6">
      <c r="B209" s="163" t="s">
        <v>345</v>
      </c>
      <c r="C209" s="176">
        <f>SUM(C210:C217)</f>
        <v>297</v>
      </c>
      <c r="D209" s="198"/>
      <c r="E209" s="42" t="s">
        <v>200</v>
      </c>
      <c r="F209" s="516">
        <v>297</v>
      </c>
    </row>
    <row r="210" spans="2:6">
      <c r="B210" s="29" t="s">
        <v>201</v>
      </c>
      <c r="C210" s="177">
        <f>F210</f>
        <v>32</v>
      </c>
      <c r="E210" s="35" t="s">
        <v>201</v>
      </c>
      <c r="F210" s="522">
        <v>32</v>
      </c>
    </row>
    <row r="211" spans="2:6">
      <c r="B211" s="29" t="s">
        <v>202</v>
      </c>
      <c r="C211" s="177">
        <f t="shared" ref="C211:C217" si="11">F211</f>
        <v>73</v>
      </c>
      <c r="E211" s="35" t="s">
        <v>202</v>
      </c>
      <c r="F211" s="522">
        <v>73</v>
      </c>
    </row>
    <row r="212" spans="2:6">
      <c r="B212" s="29" t="s">
        <v>203</v>
      </c>
      <c r="C212" s="177">
        <f t="shared" si="11"/>
        <v>4</v>
      </c>
      <c r="E212" s="35" t="s">
        <v>203</v>
      </c>
      <c r="F212" s="522">
        <v>4</v>
      </c>
    </row>
    <row r="213" spans="2:6">
      <c r="B213" s="29" t="s">
        <v>204</v>
      </c>
      <c r="C213" s="177">
        <f t="shared" si="11"/>
        <v>0</v>
      </c>
      <c r="E213" s="35" t="s">
        <v>204</v>
      </c>
      <c r="F213" s="522">
        <v>0</v>
      </c>
    </row>
    <row r="214" spans="2:6">
      <c r="B214" s="29" t="s">
        <v>205</v>
      </c>
      <c r="C214" s="177">
        <f t="shared" si="11"/>
        <v>23</v>
      </c>
      <c r="E214" s="35" t="s">
        <v>205</v>
      </c>
      <c r="F214" s="522">
        <v>23</v>
      </c>
    </row>
    <row r="215" spans="2:6">
      <c r="B215" s="29" t="s">
        <v>346</v>
      </c>
      <c r="C215" s="177">
        <f t="shared" si="11"/>
        <v>23</v>
      </c>
      <c r="E215" s="35" t="s">
        <v>206</v>
      </c>
      <c r="F215" s="522">
        <v>23</v>
      </c>
    </row>
    <row r="216" spans="2:6">
      <c r="B216" s="29" t="s">
        <v>347</v>
      </c>
      <c r="C216" s="177">
        <f t="shared" si="11"/>
        <v>11</v>
      </c>
      <c r="E216" s="35" t="s">
        <v>207</v>
      </c>
      <c r="F216" s="522">
        <v>11</v>
      </c>
    </row>
    <row r="217" spans="2:6">
      <c r="B217" s="29" t="s">
        <v>208</v>
      </c>
      <c r="C217" s="177">
        <f t="shared" si="11"/>
        <v>131</v>
      </c>
      <c r="E217" s="35" t="s">
        <v>208</v>
      </c>
      <c r="F217" s="522">
        <v>131</v>
      </c>
    </row>
    <row r="218" spans="2:6">
      <c r="B218" s="29"/>
      <c r="C218" s="178"/>
      <c r="E218" s="35"/>
      <c r="F218" s="521"/>
    </row>
    <row r="219" spans="2:6">
      <c r="B219" s="163" t="s">
        <v>348</v>
      </c>
      <c r="C219" s="176">
        <f>F219</f>
        <v>1129</v>
      </c>
      <c r="D219" s="198"/>
      <c r="E219" s="42" t="s">
        <v>209</v>
      </c>
      <c r="F219" s="519">
        <v>1129</v>
      </c>
    </row>
    <row r="220" spans="2:6">
      <c r="B220" s="29"/>
      <c r="C220" s="181"/>
      <c r="E220" s="35"/>
      <c r="F220" s="521"/>
    </row>
    <row r="221" spans="2:6">
      <c r="B221" s="163" t="s">
        <v>349</v>
      </c>
      <c r="C221" s="176">
        <f>F221</f>
        <v>67634</v>
      </c>
      <c r="D221" s="198"/>
      <c r="E221" s="42" t="s">
        <v>211</v>
      </c>
      <c r="F221" s="520">
        <v>67634</v>
      </c>
    </row>
    <row r="222" spans="2:6">
      <c r="B222" s="29"/>
      <c r="C222" s="181"/>
      <c r="E222" s="35"/>
      <c r="F222" s="521"/>
    </row>
    <row r="223" spans="2:6">
      <c r="B223" s="163" t="s">
        <v>350</v>
      </c>
      <c r="C223" s="176">
        <f>F223</f>
        <v>0</v>
      </c>
      <c r="D223" s="198"/>
      <c r="E223" s="42" t="s">
        <v>210</v>
      </c>
      <c r="F223" s="519">
        <v>0</v>
      </c>
    </row>
    <row r="224" spans="2:6">
      <c r="B224" s="29"/>
      <c r="C224" s="178"/>
      <c r="E224" s="35"/>
      <c r="F224" s="521"/>
    </row>
    <row r="225" spans="2:6">
      <c r="B225" s="30"/>
      <c r="C225" s="182"/>
      <c r="E225" s="36" t="s">
        <v>212</v>
      </c>
      <c r="F225" s="517">
        <v>145763</v>
      </c>
    </row>
    <row r="226" spans="2:6">
      <c r="B226" s="166" t="s">
        <v>212</v>
      </c>
      <c r="C226" s="183">
        <f>C2+C57+C77+C79+C89+C105+C147+C199+C209+C219</f>
        <v>145763</v>
      </c>
      <c r="E226" s="36" t="s">
        <v>244</v>
      </c>
      <c r="F226" s="518">
        <v>67634</v>
      </c>
    </row>
    <row r="227" spans="2:6">
      <c r="B227" s="30"/>
      <c r="C227" s="184"/>
      <c r="E227" s="35"/>
    </row>
    <row r="228" spans="2:6">
      <c r="B228" s="165" t="s">
        <v>244</v>
      </c>
      <c r="C228" s="185">
        <f>C221</f>
        <v>67634</v>
      </c>
      <c r="E228" s="36" t="s">
        <v>214</v>
      </c>
      <c r="F228" s="168">
        <v>213397</v>
      </c>
    </row>
    <row r="229" spans="2:6">
      <c r="B229" s="29"/>
      <c r="C229" s="186"/>
    </row>
    <row r="230" spans="2:6" ht="18.75" thickBot="1">
      <c r="B230" s="164" t="s">
        <v>214</v>
      </c>
      <c r="C230" s="187">
        <f>C226+C228</f>
        <v>213397</v>
      </c>
    </row>
    <row r="231" spans="2:6">
      <c r="B231" s="11"/>
      <c r="C231" s="188"/>
    </row>
    <row r="236" spans="2:6">
      <c r="C236" s="188"/>
    </row>
  </sheetData>
  <sortState ref="H3:I53">
    <sortCondition descending="1" ref="I3:I53"/>
  </sortState>
  <printOptions headings="1"/>
  <pageMargins left="0.7" right="0.7" top="0.75" bottom="0.75" header="0.3" footer="0.3"/>
  <pageSetup orientation="portrait" r:id="rId1"/>
  <ignoredErrors>
    <ignoredError sqref="C108:C117 C176 C18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D1749"/>
    <pageSetUpPr fitToPage="1"/>
  </sheetPr>
  <dimension ref="B1:AM276"/>
  <sheetViews>
    <sheetView showGridLines="0" tabSelected="1" zoomScaleNormal="100" workbookViewId="0">
      <selection activeCell="E9" sqref="E9"/>
    </sheetView>
  </sheetViews>
  <sheetFormatPr defaultColWidth="8.85546875" defaultRowHeight="15"/>
  <cols>
    <col min="1" max="1" width="0.85546875" style="312" customWidth="1"/>
    <col min="2" max="2" width="32.28515625" style="311" bestFit="1" customWidth="1"/>
    <col min="3" max="4" width="0.85546875" style="312" customWidth="1"/>
    <col min="5" max="6" width="9.5703125" style="311" bestFit="1" customWidth="1"/>
    <col min="7" max="8" width="8.7109375" style="311" customWidth="1"/>
    <col min="9" max="10" width="8.85546875" style="311"/>
    <col min="11" max="11" width="0.85546875" style="311" customWidth="1"/>
    <col min="12" max="12" width="0.85546875" style="418" customWidth="1"/>
    <col min="13" max="13" width="0.85546875" style="312" customWidth="1"/>
    <col min="14" max="15" width="11.7109375" style="311" customWidth="1"/>
    <col min="16" max="16" width="8.7109375" style="311" customWidth="1"/>
    <col min="17" max="17" width="9.5703125" style="311" bestFit="1" customWidth="1"/>
    <col min="18" max="19" width="8.85546875" style="311"/>
    <col min="20" max="20" width="0.85546875" style="311" customWidth="1"/>
    <col min="21" max="21" width="0.85546875" style="418" customWidth="1"/>
    <col min="22" max="22" width="0.85546875" style="312" customWidth="1"/>
    <col min="23" max="24" width="11.7109375" style="311" customWidth="1"/>
    <col min="25" max="26" width="8.7109375" style="311" customWidth="1"/>
    <col min="27" max="28" width="8.85546875" style="311"/>
    <col min="29" max="29" width="0.85546875" style="311" customWidth="1"/>
    <col min="30" max="16384" width="8.85546875" style="312"/>
  </cols>
  <sheetData>
    <row r="1" spans="2:39" ht="37.15" customHeight="1">
      <c r="B1" s="372" t="s">
        <v>417</v>
      </c>
      <c r="C1" s="564"/>
      <c r="D1" s="564"/>
      <c r="E1" s="415"/>
      <c r="F1" s="415"/>
      <c r="G1" s="415"/>
      <c r="H1" s="415"/>
      <c r="I1" s="415"/>
      <c r="J1" s="415"/>
      <c r="K1" s="415"/>
      <c r="L1" s="564"/>
      <c r="M1" s="564"/>
      <c r="N1" s="415"/>
      <c r="O1" s="415"/>
      <c r="P1" s="415"/>
      <c r="Q1" s="415"/>
      <c r="R1" s="415"/>
      <c r="S1" s="415"/>
      <c r="T1" s="415"/>
      <c r="U1" s="564"/>
      <c r="V1" s="564"/>
      <c r="W1" s="415"/>
      <c r="X1" s="415"/>
      <c r="Y1" s="415"/>
      <c r="Z1" s="415"/>
      <c r="AA1" s="415"/>
      <c r="AB1" s="415"/>
      <c r="AC1" s="415"/>
    </row>
    <row r="2" spans="2:39" ht="22.35" customHeight="1">
      <c r="B2" s="370" t="s">
        <v>437</v>
      </c>
      <c r="C2" s="372"/>
      <c r="D2" s="372"/>
      <c r="E2" s="415"/>
      <c r="F2" s="373"/>
      <c r="G2" s="430"/>
      <c r="H2" s="373"/>
      <c r="I2" s="373"/>
      <c r="J2" s="430"/>
      <c r="K2" s="430"/>
      <c r="L2" s="430"/>
      <c r="M2" s="372"/>
      <c r="N2" s="415"/>
      <c r="O2" s="373"/>
      <c r="P2" s="430"/>
      <c r="Q2" s="373"/>
      <c r="R2" s="373"/>
      <c r="S2" s="430"/>
      <c r="T2" s="430"/>
      <c r="U2" s="430"/>
      <c r="V2" s="372"/>
      <c r="W2" s="415"/>
      <c r="X2" s="373"/>
      <c r="Y2" s="430"/>
      <c r="Z2" s="373"/>
      <c r="AA2" s="373"/>
      <c r="AB2" s="430"/>
      <c r="AC2" s="430"/>
      <c r="AD2" s="309"/>
      <c r="AE2" s="309"/>
      <c r="AF2" s="309"/>
      <c r="AG2" s="309"/>
      <c r="AH2" s="308"/>
      <c r="AI2" s="309"/>
      <c r="AJ2" s="309"/>
      <c r="AK2" s="309"/>
      <c r="AL2" s="310"/>
      <c r="AM2" s="310"/>
    </row>
    <row r="3" spans="2:39" ht="16.149999999999999" customHeight="1">
      <c r="B3" s="565" t="s">
        <v>391</v>
      </c>
      <c r="C3" s="370"/>
      <c r="D3" s="370"/>
      <c r="E3" s="415"/>
      <c r="F3" s="371"/>
      <c r="G3" s="429"/>
      <c r="H3" s="371"/>
      <c r="I3" s="371"/>
      <c r="J3" s="429"/>
      <c r="K3" s="429"/>
      <c r="L3" s="429"/>
      <c r="M3" s="370"/>
      <c r="N3" s="415"/>
      <c r="O3" s="371"/>
      <c r="P3" s="429"/>
      <c r="Q3" s="371"/>
      <c r="R3" s="371"/>
      <c r="S3" s="429"/>
      <c r="T3" s="429"/>
      <c r="U3" s="429"/>
      <c r="V3" s="370"/>
      <c r="W3" s="415"/>
      <c r="X3" s="371"/>
      <c r="Y3" s="429"/>
      <c r="Z3" s="371"/>
      <c r="AA3" s="371"/>
      <c r="AB3" s="429"/>
      <c r="AC3" s="429"/>
      <c r="AD3" s="376"/>
      <c r="AE3" s="307"/>
      <c r="AF3" s="307"/>
      <c r="AG3" s="307"/>
      <c r="AH3" s="306"/>
      <c r="AI3" s="307"/>
      <c r="AJ3" s="307"/>
      <c r="AK3" s="376"/>
      <c r="AL3" s="376"/>
      <c r="AM3" s="376"/>
    </row>
    <row r="4" spans="2:39" ht="4.9000000000000004" customHeight="1" thickBot="1">
      <c r="B4" s="415"/>
      <c r="C4" s="564"/>
      <c r="D4" s="564"/>
      <c r="E4" s="415"/>
      <c r="F4" s="415"/>
      <c r="G4" s="415"/>
      <c r="H4" s="415"/>
      <c r="I4" s="415"/>
      <c r="J4" s="415"/>
      <c r="K4" s="415"/>
      <c r="L4" s="564"/>
      <c r="M4" s="564"/>
      <c r="N4" s="415"/>
      <c r="O4" s="415"/>
      <c r="P4" s="415"/>
      <c r="Q4" s="415"/>
      <c r="R4" s="415"/>
      <c r="S4" s="415"/>
      <c r="T4" s="415"/>
      <c r="U4" s="564"/>
      <c r="V4" s="564"/>
      <c r="W4" s="415"/>
      <c r="X4" s="415"/>
      <c r="Y4" s="415"/>
      <c r="Z4" s="415"/>
      <c r="AA4" s="415"/>
      <c r="AB4" s="415"/>
      <c r="AC4" s="415"/>
    </row>
    <row r="5" spans="2:39" s="393" customFormat="1" ht="25.15" customHeight="1" thickTop="1">
      <c r="B5" s="368" t="s">
        <v>43</v>
      </c>
      <c r="C5" s="368"/>
      <c r="D5" s="395"/>
      <c r="E5" s="592" t="s">
        <v>386</v>
      </c>
      <c r="F5" s="592"/>
      <c r="G5" s="593" t="s">
        <v>423</v>
      </c>
      <c r="H5" s="593"/>
      <c r="I5" s="463" t="s">
        <v>419</v>
      </c>
      <c r="J5" s="464"/>
      <c r="K5" s="396"/>
      <c r="L5" s="394"/>
      <c r="M5" s="395"/>
      <c r="N5" s="592" t="s">
        <v>0</v>
      </c>
      <c r="O5" s="592"/>
      <c r="P5" s="593" t="s">
        <v>427</v>
      </c>
      <c r="Q5" s="593"/>
      <c r="R5" s="463" t="s">
        <v>419</v>
      </c>
      <c r="S5" s="464"/>
      <c r="T5" s="396"/>
      <c r="U5" s="394"/>
      <c r="V5" s="395"/>
      <c r="W5" s="592" t="s">
        <v>1</v>
      </c>
      <c r="X5" s="592"/>
      <c r="Y5" s="593" t="s">
        <v>423</v>
      </c>
      <c r="Z5" s="593"/>
      <c r="AA5" s="463" t="s">
        <v>419</v>
      </c>
      <c r="AB5" s="464"/>
      <c r="AC5" s="396"/>
    </row>
    <row r="6" spans="2:39" ht="10.9" customHeight="1">
      <c r="B6" s="369" t="s">
        <v>44</v>
      </c>
      <c r="C6" s="313"/>
      <c r="D6" s="397"/>
      <c r="E6" s="317">
        <v>2017</v>
      </c>
      <c r="F6" s="443">
        <v>2016</v>
      </c>
      <c r="G6" s="465" t="s">
        <v>2</v>
      </c>
      <c r="H6" s="466" t="s">
        <v>420</v>
      </c>
      <c r="I6" s="467">
        <v>2017</v>
      </c>
      <c r="J6" s="467">
        <v>2016</v>
      </c>
      <c r="K6" s="325"/>
      <c r="L6" s="419"/>
      <c r="M6" s="397"/>
      <c r="N6" s="317" t="s">
        <v>4</v>
      </c>
      <c r="O6" s="443" t="s">
        <v>5</v>
      </c>
      <c r="P6" s="465" t="s">
        <v>2</v>
      </c>
      <c r="Q6" s="466" t="s">
        <v>420</v>
      </c>
      <c r="R6" s="467" t="s">
        <v>4</v>
      </c>
      <c r="S6" s="467" t="s">
        <v>5</v>
      </c>
      <c r="T6" s="325"/>
      <c r="U6" s="419"/>
      <c r="V6" s="397"/>
      <c r="W6" s="317">
        <v>2017</v>
      </c>
      <c r="X6" s="443">
        <v>2016</v>
      </c>
      <c r="Y6" s="465" t="s">
        <v>2</v>
      </c>
      <c r="Z6" s="466" t="s">
        <v>420</v>
      </c>
      <c r="AA6" s="467">
        <v>2017</v>
      </c>
      <c r="AB6" s="467">
        <v>2016</v>
      </c>
      <c r="AC6" s="325"/>
    </row>
    <row r="7" spans="2:39" ht="4.9000000000000004" customHeight="1" thickBot="1">
      <c r="B7" s="357"/>
      <c r="C7" s="322"/>
      <c r="D7" s="159"/>
      <c r="E7" s="359"/>
      <c r="F7" s="414"/>
      <c r="G7" s="468"/>
      <c r="H7" s="469"/>
      <c r="I7" s="440"/>
      <c r="J7" s="440"/>
      <c r="K7" s="341"/>
      <c r="L7" s="422"/>
      <c r="M7" s="159"/>
      <c r="N7" s="359"/>
      <c r="O7" s="414"/>
      <c r="P7" s="360"/>
      <c r="Q7" s="361"/>
      <c r="R7" s="358"/>
      <c r="S7" s="358"/>
      <c r="T7" s="341"/>
      <c r="U7" s="422"/>
      <c r="V7" s="159"/>
      <c r="W7" s="359"/>
      <c r="X7" s="414"/>
      <c r="Y7" s="360"/>
      <c r="Z7" s="361"/>
      <c r="AA7" s="358"/>
      <c r="AB7" s="358"/>
      <c r="AC7" s="341"/>
    </row>
    <row r="8" spans="2:39" ht="4.9000000000000004" customHeight="1" thickTop="1">
      <c r="B8" s="322"/>
      <c r="C8" s="322"/>
      <c r="D8" s="159"/>
      <c r="E8" s="323"/>
      <c r="F8" s="323"/>
      <c r="G8" s="339"/>
      <c r="H8" s="340"/>
      <c r="I8" s="321"/>
      <c r="J8" s="321"/>
      <c r="K8" s="341"/>
      <c r="L8" s="422"/>
      <c r="M8" s="159"/>
      <c r="N8" s="323"/>
      <c r="O8" s="323"/>
      <c r="P8" s="339"/>
      <c r="Q8" s="340"/>
      <c r="R8" s="321"/>
      <c r="S8" s="321"/>
      <c r="T8" s="341"/>
      <c r="U8" s="422"/>
      <c r="V8" s="159"/>
      <c r="W8" s="323"/>
      <c r="X8" s="323"/>
      <c r="Y8" s="339"/>
      <c r="Z8" s="340"/>
      <c r="AA8" s="321"/>
      <c r="AB8" s="321"/>
      <c r="AC8" s="341"/>
    </row>
    <row r="9" spans="2:39" s="315" customFormat="1" ht="15.75">
      <c r="B9" s="330" t="s">
        <v>45</v>
      </c>
      <c r="C9" s="318"/>
      <c r="D9" s="398"/>
      <c r="E9" s="344">
        <f>'CODE-Monthly '!C2+'CODE-Monthly '!C57</f>
        <v>137330</v>
      </c>
      <c r="F9" s="344">
        <f>CODEMonthlyLY!C2+CODEMonthlyLY!C57</f>
        <v>125211</v>
      </c>
      <c r="G9" s="55">
        <f>E9-F9</f>
        <v>12119</v>
      </c>
      <c r="H9" s="57">
        <f>(E9-F9)/F9</f>
        <v>9.6788620808075973E-2</v>
      </c>
      <c r="I9" s="380">
        <f>E9/E229</f>
        <v>0.94214581203734826</v>
      </c>
      <c r="J9" s="380">
        <f>F9/F229</f>
        <v>0.90560674661150564</v>
      </c>
      <c r="K9" s="399"/>
      <c r="L9" s="425"/>
      <c r="M9" s="398"/>
      <c r="N9" s="344">
        <f>'Fiscal Monthly'!N4</f>
        <v>1492952</v>
      </c>
      <c r="O9" s="432">
        <f>'Fiscal Monthly'!AB4</f>
        <v>1483601.8966413543</v>
      </c>
      <c r="P9" s="55">
        <f>N9-O9</f>
        <v>9350.1033586456906</v>
      </c>
      <c r="Q9" s="57">
        <f>(N9-O9)/O9</f>
        <v>6.3022994105176606E-3</v>
      </c>
      <c r="R9" s="380">
        <f>N9/N229</f>
        <v>0.91175487566976754</v>
      </c>
      <c r="S9" s="380">
        <f>O9/O229</f>
        <v>0.90134380594465058</v>
      </c>
      <c r="T9" s="399"/>
      <c r="U9" s="425"/>
      <c r="V9" s="398"/>
      <c r="W9" s="344">
        <f>'Calendar Monthly'!N4</f>
        <v>753445</v>
      </c>
      <c r="X9" s="432">
        <f>'Calendar Monthly'!AB4</f>
        <v>738392.89664135431</v>
      </c>
      <c r="Y9" s="55">
        <f>W9-X9</f>
        <v>15052.103358645691</v>
      </c>
      <c r="Z9" s="57">
        <f>(W9-X9)/X9</f>
        <v>2.0384951462983351E-2</v>
      </c>
      <c r="AA9" s="380">
        <f>W9/W229</f>
        <v>0.92939533701829202</v>
      </c>
      <c r="AB9" s="380">
        <f>X9/X229</f>
        <v>0.90723372230054633</v>
      </c>
      <c r="AC9" s="399"/>
    </row>
    <row r="10" spans="2:39" ht="4.9000000000000004" customHeight="1">
      <c r="B10" s="331"/>
      <c r="C10" s="334"/>
      <c r="D10" s="400"/>
      <c r="E10" s="320"/>
      <c r="F10" s="424"/>
      <c r="G10" s="56"/>
      <c r="H10" s="54"/>
      <c r="I10" s="424"/>
      <c r="J10" s="424"/>
      <c r="K10" s="364"/>
      <c r="L10" s="424"/>
      <c r="M10" s="400"/>
      <c r="N10" s="320"/>
      <c r="O10" s="433"/>
      <c r="P10" s="56"/>
      <c r="Q10" s="54"/>
      <c r="R10" s="326"/>
      <c r="S10" s="326"/>
      <c r="T10" s="364"/>
      <c r="U10" s="424"/>
      <c r="V10" s="400"/>
      <c r="W10" s="320"/>
      <c r="X10" s="433"/>
      <c r="Y10" s="56"/>
      <c r="Z10" s="54"/>
      <c r="AA10" s="424"/>
      <c r="AB10" s="424"/>
      <c r="AC10" s="364"/>
    </row>
    <row r="11" spans="2:39" s="315" customFormat="1">
      <c r="B11" s="332" t="s">
        <v>46</v>
      </c>
      <c r="C11" s="391"/>
      <c r="D11" s="401"/>
      <c r="E11" s="346">
        <f>E13+E32+E47+E70+E71</f>
        <v>136250</v>
      </c>
      <c r="F11" s="453">
        <f>CODEMonthlyLY!F2</f>
        <v>124246</v>
      </c>
      <c r="G11" s="58">
        <f>E11-F11</f>
        <v>12004</v>
      </c>
      <c r="H11" s="59">
        <f t="shared" ref="H11:H73" si="0">(E11-F11)/F11</f>
        <v>9.6614780355101973E-2</v>
      </c>
      <c r="I11" s="381">
        <f>E11/E9</f>
        <v>0.9921357314497925</v>
      </c>
      <c r="J11" s="381">
        <f>F11/F9</f>
        <v>0.99229300940013254</v>
      </c>
      <c r="K11" s="402"/>
      <c r="L11" s="425"/>
      <c r="M11" s="401"/>
      <c r="N11" s="346">
        <f>'Fiscal Monthly'!N6</f>
        <v>1473728</v>
      </c>
      <c r="O11" s="434">
        <f>'Fiscal Monthly'!AB6</f>
        <v>1463734.8966413543</v>
      </c>
      <c r="P11" s="58">
        <f>N11-O11</f>
        <v>9993.1033586456906</v>
      </c>
      <c r="Q11" s="59">
        <f t="shared" ref="Q11" si="1">(N11-O11)/O11</f>
        <v>6.8271265388121782E-3</v>
      </c>
      <c r="R11" s="381">
        <f>N11/N9</f>
        <v>0.98712349760742479</v>
      </c>
      <c r="S11" s="381">
        <f>O11/O9</f>
        <v>0.98660894135753274</v>
      </c>
      <c r="T11" s="402"/>
      <c r="U11" s="425"/>
      <c r="V11" s="401"/>
      <c r="W11" s="346">
        <f>'Calendar Monthly'!N6</f>
        <v>742414</v>
      </c>
      <c r="X11" s="434">
        <f>'Calendar Monthly'!AB6</f>
        <v>726552.89664135431</v>
      </c>
      <c r="Y11" s="58">
        <f>W11-X11</f>
        <v>15861.103358645691</v>
      </c>
      <c r="Z11" s="59">
        <f t="shared" ref="Z11" si="2">(W11-X11)/X11</f>
        <v>2.1830624352290141E-2</v>
      </c>
      <c r="AA11" s="381">
        <f>W11/W9</f>
        <v>0.98535924984570866</v>
      </c>
      <c r="AB11" s="381">
        <f>X11/X9</f>
        <v>0.98396517619027035</v>
      </c>
      <c r="AC11" s="402"/>
    </row>
    <row r="12" spans="2:39" s="315" customFormat="1" ht="4.9000000000000004" customHeight="1">
      <c r="B12" s="155"/>
      <c r="C12" s="374"/>
      <c r="D12" s="403"/>
      <c r="E12" s="375"/>
      <c r="F12" s="454"/>
      <c r="G12" s="60"/>
      <c r="H12" s="61"/>
      <c r="I12" s="425"/>
      <c r="J12" s="425"/>
      <c r="K12" s="363"/>
      <c r="L12" s="425"/>
      <c r="M12" s="403"/>
      <c r="N12" s="375"/>
      <c r="O12" s="435"/>
      <c r="P12" s="60"/>
      <c r="Q12" s="61"/>
      <c r="R12" s="327"/>
      <c r="S12" s="327"/>
      <c r="T12" s="363"/>
      <c r="U12" s="425"/>
      <c r="V12" s="403"/>
      <c r="W12" s="375"/>
      <c r="X12" s="435"/>
      <c r="Y12" s="60"/>
      <c r="Z12" s="61"/>
      <c r="AA12" s="425"/>
      <c r="AB12" s="425"/>
      <c r="AC12" s="363"/>
    </row>
    <row r="13" spans="2:39" s="315" customFormat="1">
      <c r="B13" s="333" t="s">
        <v>15</v>
      </c>
      <c r="C13" s="374"/>
      <c r="D13" s="403"/>
      <c r="E13" s="347">
        <f>SUM(E14:E30)</f>
        <v>55456</v>
      </c>
      <c r="F13" s="347">
        <f>SUM(F14:F30)</f>
        <v>54057</v>
      </c>
      <c r="G13" s="62">
        <f t="shared" ref="G13:G75" si="3">E13-F13</f>
        <v>1399</v>
      </c>
      <c r="H13" s="63">
        <f t="shared" si="0"/>
        <v>2.5880089535120335E-2</v>
      </c>
      <c r="I13" s="382">
        <f>E13/$E$11</f>
        <v>0.40701651376146791</v>
      </c>
      <c r="J13" s="382">
        <f>F13/$F$11</f>
        <v>0.43508040500297795</v>
      </c>
      <c r="K13" s="404"/>
      <c r="L13" s="425"/>
      <c r="M13" s="403"/>
      <c r="N13" s="347">
        <f>'Fiscal Monthly'!N8</f>
        <v>647467</v>
      </c>
      <c r="O13" s="436">
        <f>'Fiscal Monthly'!AB8</f>
        <v>688815.9096284837</v>
      </c>
      <c r="P13" s="62">
        <f t="shared" ref="P13:P30" si="4">N13-O13</f>
        <v>-41348.9096284837</v>
      </c>
      <c r="Q13" s="63">
        <f t="shared" ref="Q13:Q30" si="5">(N13-O13)/O13</f>
        <v>-6.0028970078210647E-2</v>
      </c>
      <c r="R13" s="382">
        <f>N13/$N$11</f>
        <v>0.43933955248186912</v>
      </c>
      <c r="S13" s="382">
        <f>O13/$O$11</f>
        <v>0.47058788528511664</v>
      </c>
      <c r="T13" s="404"/>
      <c r="U13" s="425"/>
      <c r="V13" s="403"/>
      <c r="W13" s="347">
        <f>'Calendar Monthly'!N8</f>
        <v>314520</v>
      </c>
      <c r="X13" s="436">
        <f>'Calendar Monthly'!AB8</f>
        <v>353876.7002722458</v>
      </c>
      <c r="Y13" s="62">
        <f t="shared" ref="Y13:Y30" si="6">W13-X13</f>
        <v>-39356.700272245798</v>
      </c>
      <c r="Z13" s="63">
        <f t="shared" ref="Z13:Z30" si="7">(W13-X13)/X13</f>
        <v>-0.11121585637587258</v>
      </c>
      <c r="AA13" s="382">
        <f>W13/$W$11</f>
        <v>0.42364502824569578</v>
      </c>
      <c r="AB13" s="382">
        <f>X13/$X$11</f>
        <v>0.48706254136225496</v>
      </c>
      <c r="AC13" s="404"/>
    </row>
    <row r="14" spans="2:39">
      <c r="B14" s="331" t="s">
        <v>47</v>
      </c>
      <c r="C14" s="334"/>
      <c r="D14" s="400"/>
      <c r="E14" s="345">
        <f>'CODE-Monthly '!C3</f>
        <v>3551</v>
      </c>
      <c r="F14" s="447">
        <f>CODEMonthlyLY!C3</f>
        <v>2679</v>
      </c>
      <c r="G14" s="64">
        <f t="shared" si="3"/>
        <v>872</v>
      </c>
      <c r="H14" s="65">
        <f t="shared" si="0"/>
        <v>0.32549458753266142</v>
      </c>
      <c r="I14" s="426">
        <f>E14/$E$13</f>
        <v>6.4032746682054248E-2</v>
      </c>
      <c r="J14" s="426">
        <f>F14/$F$13</f>
        <v>4.9558799045452025E-2</v>
      </c>
      <c r="K14" s="365"/>
      <c r="L14" s="426"/>
      <c r="M14" s="400"/>
      <c r="N14" s="345">
        <f>'Fiscal Monthly'!N9</f>
        <v>38091</v>
      </c>
      <c r="O14" s="437">
        <f>'Fiscal Monthly'!AB9</f>
        <v>37436.793483095833</v>
      </c>
      <c r="P14" s="64">
        <f t="shared" si="4"/>
        <v>654.20651690416707</v>
      </c>
      <c r="Q14" s="65">
        <f t="shared" si="5"/>
        <v>1.7474961289074255E-2</v>
      </c>
      <c r="R14" s="328">
        <f t="shared" ref="R14:R30" si="8">N14/$N$13</f>
        <v>5.8830797554161061E-2</v>
      </c>
      <c r="S14" s="328">
        <f t="shared" ref="S14:S30" si="9">O14/$O$13</f>
        <v>5.4349490131967992E-2</v>
      </c>
      <c r="T14" s="365"/>
      <c r="U14" s="426"/>
      <c r="V14" s="400"/>
      <c r="W14" s="345">
        <f>'Calendar Monthly'!N9</f>
        <v>20228</v>
      </c>
      <c r="X14" s="437">
        <f>'Calendar Monthly'!AB9</f>
        <v>19847.416239072048</v>
      </c>
      <c r="Y14" s="64">
        <f t="shared" si="6"/>
        <v>380.58376092795152</v>
      </c>
      <c r="Z14" s="65">
        <f t="shared" si="7"/>
        <v>1.9175481399877441E-2</v>
      </c>
      <c r="AA14" s="426">
        <f t="shared" ref="AA14:AA30" si="10">W14/$W$13</f>
        <v>6.4313875111280686E-2</v>
      </c>
      <c r="AB14" s="426">
        <f t="shared" ref="AB14:AB30" si="11">X14/$X$13</f>
        <v>5.6085682453247014E-2</v>
      </c>
      <c r="AC14" s="365"/>
    </row>
    <row r="15" spans="2:39">
      <c r="B15" s="331" t="s">
        <v>48</v>
      </c>
      <c r="C15" s="334"/>
      <c r="D15" s="400"/>
      <c r="E15" s="345">
        <f>'CODE-Monthly '!C4</f>
        <v>659</v>
      </c>
      <c r="F15" s="447">
        <f>CODEMonthlyLY!C4</f>
        <v>221</v>
      </c>
      <c r="G15" s="64">
        <f t="shared" si="3"/>
        <v>438</v>
      </c>
      <c r="H15" s="65">
        <f t="shared" si="0"/>
        <v>1.9819004524886878</v>
      </c>
      <c r="I15" s="426">
        <f t="shared" ref="I15:I30" si="12">E15/$E$13</f>
        <v>1.1883294864396999E-2</v>
      </c>
      <c r="J15" s="426">
        <f t="shared" ref="J15:J30" si="13">F15/$F$13</f>
        <v>4.0882771888932053E-3</v>
      </c>
      <c r="K15" s="365"/>
      <c r="L15" s="426"/>
      <c r="M15" s="400"/>
      <c r="N15" s="345">
        <f>'Fiscal Monthly'!N10</f>
        <v>5544</v>
      </c>
      <c r="O15" s="437">
        <f>'Fiscal Monthly'!AB10</f>
        <v>13102.019838651997</v>
      </c>
      <c r="P15" s="64">
        <f t="shared" si="4"/>
        <v>-7558.0198386519969</v>
      </c>
      <c r="Q15" s="65">
        <f t="shared" si="5"/>
        <v>-0.57685913559337154</v>
      </c>
      <c r="R15" s="328">
        <f t="shared" si="8"/>
        <v>8.5625985571465418E-3</v>
      </c>
      <c r="S15" s="328">
        <f t="shared" si="9"/>
        <v>1.9021076103945735E-2</v>
      </c>
      <c r="T15" s="365"/>
      <c r="U15" s="426"/>
      <c r="V15" s="400"/>
      <c r="W15" s="345">
        <f>'Calendar Monthly'!N10</f>
        <v>3650</v>
      </c>
      <c r="X15" s="437">
        <f>'Calendar Monthly'!AB10</f>
        <v>11481.766344816837</v>
      </c>
      <c r="Y15" s="64">
        <f t="shared" si="6"/>
        <v>-7831.7663448168369</v>
      </c>
      <c r="Z15" s="65">
        <f t="shared" si="7"/>
        <v>-0.68210466139230364</v>
      </c>
      <c r="AA15" s="426">
        <f t="shared" si="10"/>
        <v>1.160498537453898E-2</v>
      </c>
      <c r="AB15" s="426">
        <f t="shared" si="11"/>
        <v>3.2445669172295431E-2</v>
      </c>
      <c r="AC15" s="365"/>
    </row>
    <row r="16" spans="2:39">
      <c r="B16" s="331" t="s">
        <v>49</v>
      </c>
      <c r="C16" s="334"/>
      <c r="D16" s="400"/>
      <c r="E16" s="345">
        <f>'CODE-Monthly '!C5</f>
        <v>1426</v>
      </c>
      <c r="F16" s="447">
        <f>CODEMonthlyLY!C5</f>
        <v>862</v>
      </c>
      <c r="G16" s="64">
        <f t="shared" si="3"/>
        <v>564</v>
      </c>
      <c r="H16" s="65">
        <f t="shared" si="0"/>
        <v>0.654292343387471</v>
      </c>
      <c r="I16" s="426">
        <f t="shared" si="12"/>
        <v>2.571407963069821E-2</v>
      </c>
      <c r="J16" s="426">
        <f t="shared" si="13"/>
        <v>1.5946130935863997E-2</v>
      </c>
      <c r="K16" s="365"/>
      <c r="L16" s="426"/>
      <c r="M16" s="400"/>
      <c r="N16" s="345">
        <f>'Fiscal Monthly'!N11</f>
        <v>15440</v>
      </c>
      <c r="O16" s="437">
        <f>'Fiscal Monthly'!AB11</f>
        <v>13450.75012671878</v>
      </c>
      <c r="P16" s="64">
        <f t="shared" si="4"/>
        <v>1989.2498732812201</v>
      </c>
      <c r="Q16" s="65">
        <f t="shared" si="5"/>
        <v>0.14789137070725469</v>
      </c>
      <c r="R16" s="328">
        <f t="shared" si="8"/>
        <v>2.3846775202442751E-2</v>
      </c>
      <c r="S16" s="328">
        <f t="shared" si="9"/>
        <v>1.9527351123427898E-2</v>
      </c>
      <c r="T16" s="365"/>
      <c r="U16" s="426"/>
      <c r="V16" s="400"/>
      <c r="W16" s="345">
        <f>'Calendar Monthly'!N11</f>
        <v>8772</v>
      </c>
      <c r="X16" s="437">
        <f>'Calendar Monthly'!AB11</f>
        <v>6887.8368275135426</v>
      </c>
      <c r="Y16" s="64">
        <f t="shared" si="6"/>
        <v>1884.1631724864574</v>
      </c>
      <c r="Z16" s="65">
        <f t="shared" si="7"/>
        <v>0.27354933336401732</v>
      </c>
      <c r="AA16" s="426">
        <f t="shared" si="10"/>
        <v>2.789011827546738E-2</v>
      </c>
      <c r="AB16" s="426">
        <f t="shared" si="11"/>
        <v>1.9463945555654172E-2</v>
      </c>
      <c r="AC16" s="365"/>
    </row>
    <row r="17" spans="2:29">
      <c r="B17" s="331" t="s">
        <v>50</v>
      </c>
      <c r="C17" s="334"/>
      <c r="D17" s="400"/>
      <c r="E17" s="345">
        <f>'CODE-Monthly '!C6</f>
        <v>638</v>
      </c>
      <c r="F17" s="447">
        <f>CODEMonthlyLY!C6</f>
        <v>585</v>
      </c>
      <c r="G17" s="64">
        <f t="shared" si="3"/>
        <v>53</v>
      </c>
      <c r="H17" s="65">
        <f t="shared" si="0"/>
        <v>9.0598290598290596E-2</v>
      </c>
      <c r="I17" s="426">
        <f t="shared" si="12"/>
        <v>1.1504616272360069E-2</v>
      </c>
      <c r="J17" s="426">
        <f t="shared" si="13"/>
        <v>1.0821910205893778E-2</v>
      </c>
      <c r="K17" s="365"/>
      <c r="L17" s="426"/>
      <c r="M17" s="400"/>
      <c r="N17" s="345">
        <f>'Fiscal Monthly'!N12</f>
        <v>5027</v>
      </c>
      <c r="O17" s="437">
        <f>'Fiscal Monthly'!AB12</f>
        <v>6433.9024994669198</v>
      </c>
      <c r="P17" s="64">
        <f t="shared" si="4"/>
        <v>-1406.9024994669198</v>
      </c>
      <c r="Q17" s="65">
        <f t="shared" si="5"/>
        <v>-0.21867016162950689</v>
      </c>
      <c r="R17" s="328">
        <f t="shared" si="8"/>
        <v>7.7641022631269241E-3</v>
      </c>
      <c r="S17" s="328">
        <f t="shared" si="9"/>
        <v>9.340525399503443E-3</v>
      </c>
      <c r="T17" s="365"/>
      <c r="U17" s="426"/>
      <c r="V17" s="400"/>
      <c r="W17" s="345">
        <f>'Calendar Monthly'!N12</f>
        <v>3149</v>
      </c>
      <c r="X17" s="437">
        <f>'Calendar Monthly'!AB12</f>
        <v>4923.2858071540377</v>
      </c>
      <c r="Y17" s="64">
        <f t="shared" si="6"/>
        <v>-1774.2858071540377</v>
      </c>
      <c r="Z17" s="65">
        <f t="shared" si="7"/>
        <v>-0.36038651353041884</v>
      </c>
      <c r="AA17" s="426">
        <f t="shared" si="10"/>
        <v>1.0012081902581712E-2</v>
      </c>
      <c r="AB17" s="426">
        <f t="shared" si="11"/>
        <v>1.3912432786240056E-2</v>
      </c>
      <c r="AC17" s="365"/>
    </row>
    <row r="18" spans="2:29">
      <c r="B18" s="331" t="s">
        <v>51</v>
      </c>
      <c r="C18" s="334"/>
      <c r="D18" s="400"/>
      <c r="E18" s="345">
        <f>'CODE-Monthly '!C7</f>
        <v>4308</v>
      </c>
      <c r="F18" s="447">
        <f>CODEMonthlyLY!C7</f>
        <v>2458</v>
      </c>
      <c r="G18" s="64">
        <f t="shared" si="3"/>
        <v>1850</v>
      </c>
      <c r="H18" s="65">
        <f t="shared" si="0"/>
        <v>0.75264442636289663</v>
      </c>
      <c r="I18" s="426">
        <f t="shared" si="12"/>
        <v>7.768320830929025E-2</v>
      </c>
      <c r="J18" s="426">
        <f t="shared" si="13"/>
        <v>4.5470521856558817E-2</v>
      </c>
      <c r="K18" s="365"/>
      <c r="L18" s="426"/>
      <c r="M18" s="400"/>
      <c r="N18" s="345">
        <f>'Fiscal Monthly'!N13</f>
        <v>42052</v>
      </c>
      <c r="O18" s="437">
        <f>'Fiscal Monthly'!AB13</f>
        <v>31953.623639610007</v>
      </c>
      <c r="P18" s="64">
        <f t="shared" si="4"/>
        <v>10098.376360389993</v>
      </c>
      <c r="Q18" s="65">
        <f t="shared" si="5"/>
        <v>0.31603227459535926</v>
      </c>
      <c r="R18" s="328">
        <f t="shared" si="8"/>
        <v>6.4948483860953532E-2</v>
      </c>
      <c r="S18" s="328">
        <f t="shared" si="9"/>
        <v>4.6389206742980651E-2</v>
      </c>
      <c r="T18" s="365"/>
      <c r="U18" s="426"/>
      <c r="V18" s="400"/>
      <c r="W18" s="345">
        <f>'Calendar Monthly'!N13</f>
        <v>23247</v>
      </c>
      <c r="X18" s="437">
        <f>'Calendar Monthly'!AB13</f>
        <v>15037.539338662937</v>
      </c>
      <c r="Y18" s="64">
        <f t="shared" si="6"/>
        <v>8209.4606613370634</v>
      </c>
      <c r="Z18" s="65">
        <f t="shared" si="7"/>
        <v>0.54593111788108595</v>
      </c>
      <c r="AA18" s="426">
        <f t="shared" si="10"/>
        <v>7.3912628767645941E-2</v>
      </c>
      <c r="AB18" s="426">
        <f t="shared" si="11"/>
        <v>4.2493725433446733E-2</v>
      </c>
      <c r="AC18" s="365"/>
    </row>
    <row r="19" spans="2:29">
      <c r="B19" s="331" t="s">
        <v>52</v>
      </c>
      <c r="C19" s="334"/>
      <c r="D19" s="400"/>
      <c r="E19" s="345">
        <f>'CODE-Monthly '!C8</f>
        <v>5349</v>
      </c>
      <c r="F19" s="447">
        <f>CODEMonthlyLY!C8</f>
        <v>3627</v>
      </c>
      <c r="G19" s="64">
        <f t="shared" si="3"/>
        <v>1722</v>
      </c>
      <c r="H19" s="65">
        <f t="shared" si="0"/>
        <v>0.4747725392886683</v>
      </c>
      <c r="I19" s="426">
        <f t="shared" si="12"/>
        <v>9.6454847085978068E-2</v>
      </c>
      <c r="J19" s="426">
        <f t="shared" si="13"/>
        <v>6.7095843276541431E-2</v>
      </c>
      <c r="K19" s="365"/>
      <c r="L19" s="426"/>
      <c r="M19" s="400"/>
      <c r="N19" s="345">
        <f>'Fiscal Monthly'!N14</f>
        <v>60835</v>
      </c>
      <c r="O19" s="437">
        <f>'Fiscal Monthly'!AB14</f>
        <v>54263.087833246871</v>
      </c>
      <c r="P19" s="64">
        <f t="shared" si="4"/>
        <v>6571.912166753129</v>
      </c>
      <c r="Q19" s="65">
        <f t="shared" si="5"/>
        <v>0.12111201977574401</v>
      </c>
      <c r="R19" s="328">
        <f t="shared" si="8"/>
        <v>9.3958456569987345E-2</v>
      </c>
      <c r="S19" s="328">
        <f t="shared" si="9"/>
        <v>7.8777343953210857E-2</v>
      </c>
      <c r="T19" s="365"/>
      <c r="U19" s="426"/>
      <c r="V19" s="400"/>
      <c r="W19" s="345">
        <f>'Calendar Monthly'!N14</f>
        <v>34182</v>
      </c>
      <c r="X19" s="437">
        <f>'Calendar Monthly'!AB14</f>
        <v>29742.587923021601</v>
      </c>
      <c r="Y19" s="64">
        <f t="shared" si="6"/>
        <v>4439.4120769783985</v>
      </c>
      <c r="Z19" s="65">
        <f t="shared" si="7"/>
        <v>0.14926112308949985</v>
      </c>
      <c r="AA19" s="426">
        <f t="shared" si="10"/>
        <v>0.10867989317054559</v>
      </c>
      <c r="AB19" s="426">
        <f t="shared" si="11"/>
        <v>8.4047884192827382E-2</v>
      </c>
      <c r="AC19" s="365"/>
    </row>
    <row r="20" spans="2:29">
      <c r="B20" s="331" t="s">
        <v>53</v>
      </c>
      <c r="C20" s="334"/>
      <c r="D20" s="400"/>
      <c r="E20" s="345">
        <f>'CODE-Monthly '!C9</f>
        <v>2306</v>
      </c>
      <c r="F20" s="447">
        <f>CODEMonthlyLY!C9</f>
        <v>1616</v>
      </c>
      <c r="G20" s="64">
        <f t="shared" si="3"/>
        <v>690</v>
      </c>
      <c r="H20" s="65">
        <f t="shared" si="0"/>
        <v>0.42698019801980197</v>
      </c>
      <c r="I20" s="426">
        <f t="shared" si="12"/>
        <v>4.158251586843624E-2</v>
      </c>
      <c r="J20" s="426">
        <f t="shared" si="13"/>
        <v>2.9894370756793756E-2</v>
      </c>
      <c r="K20" s="365"/>
      <c r="L20" s="426"/>
      <c r="M20" s="400"/>
      <c r="N20" s="345">
        <f>'Fiscal Monthly'!N15</f>
        <v>21808</v>
      </c>
      <c r="O20" s="437">
        <f>'Fiscal Monthly'!AB15</f>
        <v>20558.945782321331</v>
      </c>
      <c r="P20" s="64">
        <f t="shared" si="4"/>
        <v>1249.0542176786694</v>
      </c>
      <c r="Q20" s="65">
        <f t="shared" si="5"/>
        <v>6.0754779496171106E-2</v>
      </c>
      <c r="R20" s="328">
        <f t="shared" si="8"/>
        <v>3.3682025493191159E-2</v>
      </c>
      <c r="S20" s="328">
        <f t="shared" si="9"/>
        <v>2.9846792873018717E-2</v>
      </c>
      <c r="T20" s="365"/>
      <c r="U20" s="426"/>
      <c r="V20" s="400"/>
      <c r="W20" s="345">
        <f>'Calendar Monthly'!N15</f>
        <v>12836</v>
      </c>
      <c r="X20" s="437">
        <f>'Calendar Monthly'!AB15</f>
        <v>12260.506295330182</v>
      </c>
      <c r="Y20" s="64">
        <f t="shared" si="6"/>
        <v>575.49370466981782</v>
      </c>
      <c r="Z20" s="65">
        <f t="shared" si="7"/>
        <v>4.6938820535414066E-2</v>
      </c>
      <c r="AA20" s="426">
        <f t="shared" si="10"/>
        <v>4.0811395141803382E-2</v>
      </c>
      <c r="AB20" s="426">
        <f t="shared" si="11"/>
        <v>3.4646266018355777E-2</v>
      </c>
      <c r="AC20" s="365"/>
    </row>
    <row r="21" spans="2:29">
      <c r="B21" s="331" t="s">
        <v>54</v>
      </c>
      <c r="C21" s="334"/>
      <c r="D21" s="400"/>
      <c r="E21" s="345">
        <f>'CODE-Monthly '!C10</f>
        <v>320</v>
      </c>
      <c r="F21" s="447">
        <f>CODEMonthlyLY!C10</f>
        <v>312</v>
      </c>
      <c r="G21" s="64">
        <f t="shared" si="3"/>
        <v>8</v>
      </c>
      <c r="H21" s="65">
        <f t="shared" si="0"/>
        <v>2.564102564102564E-2</v>
      </c>
      <c r="I21" s="426">
        <f t="shared" si="12"/>
        <v>5.7703404500865554E-3</v>
      </c>
      <c r="J21" s="426">
        <f t="shared" si="13"/>
        <v>5.7716854431433488E-3</v>
      </c>
      <c r="K21" s="365"/>
      <c r="L21" s="426"/>
      <c r="M21" s="400"/>
      <c r="N21" s="345">
        <f>'Fiscal Monthly'!N16</f>
        <v>5073</v>
      </c>
      <c r="O21" s="437">
        <f>'Fiscal Monthly'!AB16</f>
        <v>7808.2227828899604</v>
      </c>
      <c r="P21" s="64">
        <f t="shared" si="4"/>
        <v>-2735.2227828899604</v>
      </c>
      <c r="Q21" s="65">
        <f t="shared" si="5"/>
        <v>-0.3503002999457972</v>
      </c>
      <c r="R21" s="328">
        <f t="shared" si="8"/>
        <v>7.8351483550512992E-3</v>
      </c>
      <c r="S21" s="328">
        <f t="shared" si="9"/>
        <v>1.1335717822054029E-2</v>
      </c>
      <c r="T21" s="365"/>
      <c r="U21" s="426"/>
      <c r="V21" s="400"/>
      <c r="W21" s="345">
        <f>'Calendar Monthly'!N16</f>
        <v>2785</v>
      </c>
      <c r="X21" s="437">
        <f>'Calendar Monthly'!AB16</f>
        <v>5246.8967775309375</v>
      </c>
      <c r="Y21" s="64">
        <f t="shared" si="6"/>
        <v>-2461.8967775309375</v>
      </c>
      <c r="Z21" s="65">
        <f t="shared" si="7"/>
        <v>-0.46921006490420164</v>
      </c>
      <c r="AA21" s="426">
        <f t="shared" si="10"/>
        <v>8.8547628131756331E-3</v>
      </c>
      <c r="AB21" s="426">
        <f t="shared" si="11"/>
        <v>1.4826906584961301E-2</v>
      </c>
      <c r="AC21" s="365"/>
    </row>
    <row r="22" spans="2:29">
      <c r="B22" s="331" t="s">
        <v>55</v>
      </c>
      <c r="C22" s="334"/>
      <c r="D22" s="400"/>
      <c r="E22" s="345">
        <f>'CODE-Monthly '!C11</f>
        <v>6866</v>
      </c>
      <c r="F22" s="447">
        <f>CODEMonthlyLY!C11</f>
        <v>9263</v>
      </c>
      <c r="G22" s="64">
        <f t="shared" si="3"/>
        <v>-2397</v>
      </c>
      <c r="H22" s="65">
        <f t="shared" si="0"/>
        <v>-0.258771456331642</v>
      </c>
      <c r="I22" s="426">
        <f t="shared" si="12"/>
        <v>0.12380986728216965</v>
      </c>
      <c r="J22" s="426">
        <f t="shared" si="13"/>
        <v>0.17135616108922064</v>
      </c>
      <c r="K22" s="365"/>
      <c r="L22" s="426"/>
      <c r="M22" s="400"/>
      <c r="N22" s="345">
        <f>'Fiscal Monthly'!N17</f>
        <v>101179</v>
      </c>
      <c r="O22" s="437">
        <f>'Fiscal Monthly'!AB17</f>
        <v>112052.8982495299</v>
      </c>
      <c r="P22" s="64">
        <f t="shared" si="4"/>
        <v>-10873.898249529899</v>
      </c>
      <c r="Q22" s="65">
        <f t="shared" si="5"/>
        <v>-9.704254347187774E-2</v>
      </c>
      <c r="R22" s="328">
        <f t="shared" si="8"/>
        <v>0.15626896814818361</v>
      </c>
      <c r="S22" s="328">
        <f t="shared" si="9"/>
        <v>0.16267466631246394</v>
      </c>
      <c r="T22" s="365"/>
      <c r="U22" s="426"/>
      <c r="V22" s="400"/>
      <c r="W22" s="345">
        <f>'Calendar Monthly'!N17</f>
        <v>45330</v>
      </c>
      <c r="X22" s="437">
        <f>'Calendar Monthly'!AB17</f>
        <v>53770.149046796083</v>
      </c>
      <c r="Y22" s="64">
        <f t="shared" si="6"/>
        <v>-8440.149046796083</v>
      </c>
      <c r="Z22" s="65">
        <f t="shared" si="7"/>
        <v>-0.15696718711809099</v>
      </c>
      <c r="AA22" s="426">
        <f t="shared" si="10"/>
        <v>0.14412438000763067</v>
      </c>
      <c r="AB22" s="426">
        <f t="shared" si="11"/>
        <v>0.15194599985087864</v>
      </c>
      <c r="AC22" s="365"/>
    </row>
    <row r="23" spans="2:29">
      <c r="B23" s="331" t="s">
        <v>56</v>
      </c>
      <c r="C23" s="334"/>
      <c r="D23" s="400"/>
      <c r="E23" s="345">
        <f>'CODE-Monthly '!C12</f>
        <v>17614</v>
      </c>
      <c r="F23" s="447">
        <f>CODEMonthlyLY!C12</f>
        <v>20242</v>
      </c>
      <c r="G23" s="64">
        <f t="shared" si="3"/>
        <v>-2628</v>
      </c>
      <c r="H23" s="65">
        <f t="shared" si="0"/>
        <v>-0.12982906827388599</v>
      </c>
      <c r="I23" s="426">
        <f t="shared" si="12"/>
        <v>0.31762117714945182</v>
      </c>
      <c r="J23" s="426">
        <f t="shared" si="13"/>
        <v>0.37445659211572968</v>
      </c>
      <c r="K23" s="365"/>
      <c r="L23" s="426"/>
      <c r="M23" s="400"/>
      <c r="N23" s="345">
        <f>'Fiscal Monthly'!N18</f>
        <v>210249</v>
      </c>
      <c r="O23" s="437">
        <f>'Fiscal Monthly'!AB18</f>
        <v>243875.75490335288</v>
      </c>
      <c r="P23" s="64">
        <f t="shared" si="4"/>
        <v>-33626.754903352878</v>
      </c>
      <c r="Q23" s="65">
        <f t="shared" si="5"/>
        <v>-0.1378847803738385</v>
      </c>
      <c r="R23" s="328">
        <f t="shared" si="8"/>
        <v>0.32472543002191617</v>
      </c>
      <c r="S23" s="328">
        <f t="shared" si="9"/>
        <v>0.35405069989583787</v>
      </c>
      <c r="T23" s="365"/>
      <c r="U23" s="426"/>
      <c r="V23" s="400"/>
      <c r="W23" s="345">
        <f>'Calendar Monthly'!N18</f>
        <v>91493</v>
      </c>
      <c r="X23" s="437">
        <f>'Calendar Monthly'!AB18</f>
        <v>117498.70124146403</v>
      </c>
      <c r="Y23" s="64">
        <f t="shared" si="6"/>
        <v>-26005.701241464034</v>
      </c>
      <c r="Z23" s="65">
        <f t="shared" si="7"/>
        <v>-0.22132756334064824</v>
      </c>
      <c r="AA23" s="426">
        <f t="shared" si="10"/>
        <v>0.29089724023909447</v>
      </c>
      <c r="AB23" s="426">
        <f t="shared" si="11"/>
        <v>0.33203288363169847</v>
      </c>
      <c r="AC23" s="365"/>
    </row>
    <row r="24" spans="2:29">
      <c r="B24" s="331" t="s">
        <v>57</v>
      </c>
      <c r="C24" s="334"/>
      <c r="D24" s="400"/>
      <c r="E24" s="345">
        <f>'CODE-Monthly '!C13</f>
        <v>2832</v>
      </c>
      <c r="F24" s="447">
        <f>CODEMonthlyLY!C13</f>
        <v>1964</v>
      </c>
      <c r="G24" s="64">
        <f t="shared" si="3"/>
        <v>868</v>
      </c>
      <c r="H24" s="65">
        <f t="shared" si="0"/>
        <v>0.44195519348268841</v>
      </c>
      <c r="I24" s="426">
        <f t="shared" si="12"/>
        <v>5.1067512983266013E-2</v>
      </c>
      <c r="J24" s="426">
        <f t="shared" si="13"/>
        <v>3.6332019904915185E-2</v>
      </c>
      <c r="K24" s="365"/>
      <c r="L24" s="426"/>
      <c r="M24" s="400"/>
      <c r="N24" s="345">
        <f>'Fiscal Monthly'!N19</f>
        <v>26716</v>
      </c>
      <c r="O24" s="437">
        <f>'Fiscal Monthly'!AB19</f>
        <v>25434.98887767316</v>
      </c>
      <c r="P24" s="64">
        <f t="shared" si="4"/>
        <v>1281.0111223268395</v>
      </c>
      <c r="Q24" s="65">
        <f t="shared" si="5"/>
        <v>5.0364131413138197E-2</v>
      </c>
      <c r="R24" s="328">
        <f t="shared" si="8"/>
        <v>4.1262334605470241E-2</v>
      </c>
      <c r="S24" s="328">
        <f t="shared" si="9"/>
        <v>3.6925669866411256E-2</v>
      </c>
      <c r="T24" s="365"/>
      <c r="U24" s="426"/>
      <c r="V24" s="400"/>
      <c r="W24" s="345">
        <f>'Calendar Monthly'!N19</f>
        <v>14771</v>
      </c>
      <c r="X24" s="437">
        <f>'Calendar Monthly'!AB19</f>
        <v>13314.113866371128</v>
      </c>
      <c r="Y24" s="64">
        <f t="shared" si="6"/>
        <v>1456.8861336288719</v>
      </c>
      <c r="Z24" s="65">
        <f t="shared" si="7"/>
        <v>0.10942419061839963</v>
      </c>
      <c r="AA24" s="426">
        <f t="shared" si="10"/>
        <v>4.6963627114332954E-2</v>
      </c>
      <c r="AB24" s="426">
        <f t="shared" si="11"/>
        <v>3.7623595608663303E-2</v>
      </c>
      <c r="AC24" s="365"/>
    </row>
    <row r="25" spans="2:29">
      <c r="B25" s="331" t="s">
        <v>58</v>
      </c>
      <c r="C25" s="334"/>
      <c r="D25" s="400"/>
      <c r="E25" s="345">
        <f>'CODE-Monthly '!C14</f>
        <v>4302</v>
      </c>
      <c r="F25" s="447">
        <f>CODEMonthlyLY!C14</f>
        <v>4152</v>
      </c>
      <c r="G25" s="64">
        <f t="shared" si="3"/>
        <v>150</v>
      </c>
      <c r="H25" s="65">
        <f t="shared" si="0"/>
        <v>3.6127167630057806E-2</v>
      </c>
      <c r="I25" s="426">
        <f t="shared" si="12"/>
        <v>7.757501442585113E-2</v>
      </c>
      <c r="J25" s="426">
        <f t="shared" si="13"/>
        <v>7.6807813974138411E-2</v>
      </c>
      <c r="K25" s="365"/>
      <c r="L25" s="426"/>
      <c r="M25" s="400"/>
      <c r="N25" s="345">
        <f>'Fiscal Monthly'!N20</f>
        <v>47695</v>
      </c>
      <c r="O25" s="437">
        <f>'Fiscal Monthly'!AB20</f>
        <v>52611.57247202588</v>
      </c>
      <c r="P25" s="64">
        <f t="shared" si="4"/>
        <v>-4916.5724720258804</v>
      </c>
      <c r="Q25" s="65">
        <f t="shared" si="5"/>
        <v>-9.3450399617690069E-2</v>
      </c>
      <c r="R25" s="328">
        <f t="shared" si="8"/>
        <v>7.3663985963763404E-2</v>
      </c>
      <c r="S25" s="328">
        <f t="shared" si="9"/>
        <v>7.637972894732091E-2</v>
      </c>
      <c r="T25" s="365"/>
      <c r="U25" s="426"/>
      <c r="V25" s="400"/>
      <c r="W25" s="345">
        <f>'Calendar Monthly'!N20</f>
        <v>22166</v>
      </c>
      <c r="X25" s="437">
        <f>'Calendar Monthly'!AB20</f>
        <v>27925.559423036284</v>
      </c>
      <c r="Y25" s="64">
        <f t="shared" si="6"/>
        <v>-5759.559423036284</v>
      </c>
      <c r="Z25" s="65">
        <f t="shared" si="7"/>
        <v>-0.20624687712737896</v>
      </c>
      <c r="AA25" s="426">
        <f t="shared" si="10"/>
        <v>7.0475645427953704E-2</v>
      </c>
      <c r="AB25" s="426">
        <f t="shared" si="11"/>
        <v>7.8913246906486031E-2</v>
      </c>
      <c r="AC25" s="365"/>
    </row>
    <row r="26" spans="2:29">
      <c r="B26" s="331" t="s">
        <v>59</v>
      </c>
      <c r="C26" s="334"/>
      <c r="D26" s="400"/>
      <c r="E26" s="345">
        <f>'CODE-Monthly '!C15</f>
        <v>794</v>
      </c>
      <c r="F26" s="447">
        <f>CODEMonthlyLY!C15</f>
        <v>225</v>
      </c>
      <c r="G26" s="64">
        <f t="shared" si="3"/>
        <v>569</v>
      </c>
      <c r="H26" s="65">
        <f t="shared" si="0"/>
        <v>2.528888888888889</v>
      </c>
      <c r="I26" s="426">
        <f t="shared" si="12"/>
        <v>1.4317657241777264E-2</v>
      </c>
      <c r="J26" s="426">
        <f t="shared" si="13"/>
        <v>4.1622731561129916E-3</v>
      </c>
      <c r="K26" s="365"/>
      <c r="L26" s="426"/>
      <c r="M26" s="400"/>
      <c r="N26" s="345">
        <f>'Fiscal Monthly'!N21</f>
        <v>7188</v>
      </c>
      <c r="O26" s="437">
        <f>'Fiscal Monthly'!AB21</f>
        <v>4496.5588352009809</v>
      </c>
      <c r="P26" s="64">
        <f t="shared" si="4"/>
        <v>2691.4411647990191</v>
      </c>
      <c r="Q26" s="65">
        <f t="shared" si="5"/>
        <v>0.5985557541756753</v>
      </c>
      <c r="R26" s="328">
        <f t="shared" si="8"/>
        <v>1.1101724103313374E-2</v>
      </c>
      <c r="S26" s="328">
        <f t="shared" si="9"/>
        <v>6.5279543813472922E-3</v>
      </c>
      <c r="T26" s="365"/>
      <c r="U26" s="426"/>
      <c r="V26" s="400"/>
      <c r="W26" s="345">
        <f>'Calendar Monthly'!N21</f>
        <v>4508</v>
      </c>
      <c r="X26" s="437">
        <f>'Calendar Monthly'!AB21</f>
        <v>2596.5176585871277</v>
      </c>
      <c r="Y26" s="64">
        <f t="shared" si="6"/>
        <v>1911.4823414128723</v>
      </c>
      <c r="Z26" s="65">
        <f t="shared" si="7"/>
        <v>0.73617151614250476</v>
      </c>
      <c r="AA26" s="426">
        <f t="shared" si="10"/>
        <v>1.4332951799567594E-2</v>
      </c>
      <c r="AB26" s="426">
        <f t="shared" si="11"/>
        <v>7.3373512768418053E-3</v>
      </c>
      <c r="AC26" s="365"/>
    </row>
    <row r="27" spans="2:29">
      <c r="B27" s="331" t="s">
        <v>60</v>
      </c>
      <c r="C27" s="334"/>
      <c r="D27" s="400"/>
      <c r="E27" s="345">
        <f>'CODE-Monthly '!C16</f>
        <v>199</v>
      </c>
      <c r="F27" s="447">
        <f>CODEMonthlyLY!C16</f>
        <v>221</v>
      </c>
      <c r="G27" s="64">
        <f t="shared" si="3"/>
        <v>-22</v>
      </c>
      <c r="H27" s="65">
        <f t="shared" si="0"/>
        <v>-9.9547511312217188E-2</v>
      </c>
      <c r="I27" s="426">
        <f t="shared" si="12"/>
        <v>3.5884304673975765E-3</v>
      </c>
      <c r="J27" s="426">
        <f t="shared" si="13"/>
        <v>4.0882771888932053E-3</v>
      </c>
      <c r="K27" s="365"/>
      <c r="L27" s="426"/>
      <c r="M27" s="400"/>
      <c r="N27" s="345">
        <f>'Fiscal Monthly'!N22</f>
        <v>2266</v>
      </c>
      <c r="O27" s="437">
        <f>'Fiscal Monthly'!AB22</f>
        <v>3051.3733572056472</v>
      </c>
      <c r="P27" s="64">
        <f t="shared" si="4"/>
        <v>-785.37335720564715</v>
      </c>
      <c r="Q27" s="65">
        <f t="shared" si="5"/>
        <v>-0.25738356643608756</v>
      </c>
      <c r="R27" s="328">
        <f t="shared" si="8"/>
        <v>3.4997922674051343E-3</v>
      </c>
      <c r="S27" s="328">
        <f t="shared" si="9"/>
        <v>4.4298822291305969E-3</v>
      </c>
      <c r="T27" s="365"/>
      <c r="U27" s="426"/>
      <c r="V27" s="400"/>
      <c r="W27" s="345">
        <f>'Calendar Monthly'!N22</f>
        <v>1052</v>
      </c>
      <c r="X27" s="437">
        <f>'Calendar Monthly'!AB22</f>
        <v>1775.3449738933673</v>
      </c>
      <c r="Y27" s="64">
        <f t="shared" si="6"/>
        <v>-723.3449738933673</v>
      </c>
      <c r="Z27" s="65">
        <f t="shared" si="7"/>
        <v>-0.4074391087536397</v>
      </c>
      <c r="AA27" s="426">
        <f t="shared" si="10"/>
        <v>3.3447793463054812E-3</v>
      </c>
      <c r="AB27" s="426">
        <f t="shared" si="11"/>
        <v>5.0168461854865039E-3</v>
      </c>
      <c r="AC27" s="365"/>
    </row>
    <row r="28" spans="2:29">
      <c r="B28" s="331" t="s">
        <v>61</v>
      </c>
      <c r="C28" s="334"/>
      <c r="D28" s="400"/>
      <c r="E28" s="345">
        <f>'CODE-Monthly '!C17</f>
        <v>2625</v>
      </c>
      <c r="F28" s="447">
        <f>CODEMonthlyLY!C17</f>
        <v>2571</v>
      </c>
      <c r="G28" s="64">
        <f t="shared" si="3"/>
        <v>54</v>
      </c>
      <c r="H28" s="65">
        <f t="shared" si="0"/>
        <v>2.1003500583430573E-2</v>
      </c>
      <c r="I28" s="426">
        <f t="shared" si="12"/>
        <v>4.733482400461627E-2</v>
      </c>
      <c r="J28" s="426">
        <f t="shared" si="13"/>
        <v>4.7560907930517787E-2</v>
      </c>
      <c r="K28" s="365"/>
      <c r="L28" s="426"/>
      <c r="M28" s="400"/>
      <c r="N28" s="345">
        <f>'Fiscal Monthly'!N23</f>
        <v>38276</v>
      </c>
      <c r="O28" s="437">
        <f>'Fiscal Monthly'!AB23</f>
        <v>35178.359240374091</v>
      </c>
      <c r="P28" s="64">
        <f t="shared" si="4"/>
        <v>3097.6407596259087</v>
      </c>
      <c r="Q28" s="65">
        <f t="shared" si="5"/>
        <v>8.8055293837319054E-2</v>
      </c>
      <c r="R28" s="328">
        <f t="shared" si="8"/>
        <v>5.9116526402117793E-2</v>
      </c>
      <c r="S28" s="328">
        <f t="shared" si="9"/>
        <v>5.1070770504339419E-2</v>
      </c>
      <c r="T28" s="365"/>
      <c r="U28" s="426"/>
      <c r="V28" s="400"/>
      <c r="W28" s="345">
        <f>'Calendar Monthly'!N23</f>
        <v>18232</v>
      </c>
      <c r="X28" s="437">
        <f>'Calendar Monthly'!AB23</f>
        <v>16799.179119188608</v>
      </c>
      <c r="Y28" s="64">
        <f t="shared" si="6"/>
        <v>1432.8208808113923</v>
      </c>
      <c r="Z28" s="65">
        <f t="shared" si="7"/>
        <v>8.5291124682084871E-2</v>
      </c>
      <c r="AA28" s="426">
        <f t="shared" si="10"/>
        <v>5.796769680783416E-2</v>
      </c>
      <c r="AB28" s="426">
        <f t="shared" si="11"/>
        <v>4.7471842894049252E-2</v>
      </c>
      <c r="AC28" s="365"/>
    </row>
    <row r="29" spans="2:29">
      <c r="B29" s="331" t="s">
        <v>62</v>
      </c>
      <c r="C29" s="334"/>
      <c r="D29" s="400"/>
      <c r="E29" s="345">
        <f>'CODE-Monthly '!C18</f>
        <v>1401</v>
      </c>
      <c r="F29" s="447">
        <f>CODEMonthlyLY!C18</f>
        <v>2812</v>
      </c>
      <c r="G29" s="64">
        <f t="shared" si="3"/>
        <v>-1411</v>
      </c>
      <c r="H29" s="65">
        <f t="shared" si="0"/>
        <v>-0.50177809388335703</v>
      </c>
      <c r="I29" s="426">
        <f t="shared" si="12"/>
        <v>2.52632717830352E-2</v>
      </c>
      <c r="J29" s="426">
        <f t="shared" si="13"/>
        <v>5.2019164955509928E-2</v>
      </c>
      <c r="K29" s="365"/>
      <c r="L29" s="426"/>
      <c r="M29" s="400"/>
      <c r="N29" s="345">
        <f>'Fiscal Monthly'!N24</f>
        <v>17644</v>
      </c>
      <c r="O29" s="437">
        <f>'Fiscal Monthly'!AB24</f>
        <v>24924.821251392932</v>
      </c>
      <c r="P29" s="64">
        <f t="shared" si="4"/>
        <v>-7280.821251392932</v>
      </c>
      <c r="Q29" s="65">
        <f t="shared" si="5"/>
        <v>-0.29211127245239688</v>
      </c>
      <c r="R29" s="328">
        <f t="shared" si="8"/>
        <v>2.7250809693775899E-2</v>
      </c>
      <c r="S29" s="328">
        <f t="shared" si="9"/>
        <v>3.6185025495180941E-2</v>
      </c>
      <c r="T29" s="365"/>
      <c r="U29" s="426"/>
      <c r="V29" s="400"/>
      <c r="W29" s="345">
        <f>'Calendar Monthly'!N24</f>
        <v>6697</v>
      </c>
      <c r="X29" s="437">
        <f>'Calendar Monthly'!AB24</f>
        <v>13645.488998703517</v>
      </c>
      <c r="Y29" s="64">
        <f t="shared" si="6"/>
        <v>-6948.4889987035167</v>
      </c>
      <c r="Z29" s="65">
        <f t="shared" si="7"/>
        <v>-0.50921509660545738</v>
      </c>
      <c r="AA29" s="426">
        <f t="shared" si="10"/>
        <v>2.1292763576243164E-2</v>
      </c>
      <c r="AB29" s="426">
        <f t="shared" si="11"/>
        <v>3.8560009710177916E-2</v>
      </c>
      <c r="AC29" s="365"/>
    </row>
    <row r="30" spans="2:29">
      <c r="B30" s="331" t="s">
        <v>63</v>
      </c>
      <c r="C30" s="334"/>
      <c r="D30" s="400"/>
      <c r="E30" s="345">
        <f>'CODE-Monthly '!C19</f>
        <v>266</v>
      </c>
      <c r="F30" s="447">
        <f>CODEMonthlyLY!C19</f>
        <v>247</v>
      </c>
      <c r="G30" s="64">
        <f t="shared" si="3"/>
        <v>19</v>
      </c>
      <c r="H30" s="65">
        <f t="shared" si="0"/>
        <v>7.6923076923076927E-2</v>
      </c>
      <c r="I30" s="426">
        <f t="shared" si="12"/>
        <v>4.7965954991344489E-3</v>
      </c>
      <c r="J30" s="426">
        <f t="shared" si="13"/>
        <v>4.5692509758218178E-3</v>
      </c>
      <c r="K30" s="365"/>
      <c r="L30" s="426"/>
      <c r="M30" s="400"/>
      <c r="N30" s="345">
        <f>'Fiscal Monthly'!N25</f>
        <v>2384</v>
      </c>
      <c r="O30" s="437">
        <f>'Fiscal Monthly'!AB25</f>
        <v>2182.2364557265919</v>
      </c>
      <c r="P30" s="64">
        <f t="shared" si="4"/>
        <v>201.76354427340812</v>
      </c>
      <c r="Q30" s="65">
        <f t="shared" si="5"/>
        <v>9.245723291989888E-2</v>
      </c>
      <c r="R30" s="328">
        <f t="shared" si="8"/>
        <v>3.682040937993751E-3</v>
      </c>
      <c r="S30" s="328">
        <f t="shared" si="9"/>
        <v>3.1680982178585162E-3</v>
      </c>
      <c r="T30" s="365"/>
      <c r="U30" s="426"/>
      <c r="V30" s="400"/>
      <c r="W30" s="345">
        <f>'Calendar Monthly'!N25</f>
        <v>1422</v>
      </c>
      <c r="X30" s="437">
        <f>'Calendar Monthly'!AB25</f>
        <v>1123.8103911035275</v>
      </c>
      <c r="Y30" s="64">
        <f t="shared" si="6"/>
        <v>298.18960889647246</v>
      </c>
      <c r="Z30" s="65">
        <f t="shared" si="7"/>
        <v>0.26533800653299233</v>
      </c>
      <c r="AA30" s="426">
        <f t="shared" si="10"/>
        <v>4.5211751239984735E-3</v>
      </c>
      <c r="AB30" s="426">
        <f t="shared" si="11"/>
        <v>3.1757117386902087E-3</v>
      </c>
      <c r="AC30" s="365"/>
    </row>
    <row r="31" spans="2:29">
      <c r="B31" s="331"/>
      <c r="C31" s="334"/>
      <c r="D31" s="400"/>
      <c r="E31" s="320"/>
      <c r="F31" s="447"/>
      <c r="G31" s="64"/>
      <c r="H31" s="65"/>
      <c r="I31" s="426"/>
      <c r="J31" s="426"/>
      <c r="K31" s="365"/>
      <c r="L31" s="426"/>
      <c r="M31" s="400"/>
      <c r="N31" s="320"/>
      <c r="O31" s="437"/>
      <c r="P31" s="64"/>
      <c r="Q31" s="65"/>
      <c r="R31" s="328"/>
      <c r="S31" s="328"/>
      <c r="T31" s="365"/>
      <c r="U31" s="426"/>
      <c r="V31" s="400"/>
      <c r="W31" s="320"/>
      <c r="X31" s="437"/>
      <c r="Y31" s="64"/>
      <c r="Z31" s="65"/>
      <c r="AA31" s="426"/>
      <c r="AB31" s="426"/>
      <c r="AC31" s="365"/>
    </row>
    <row r="32" spans="2:29" s="315" customFormat="1">
      <c r="B32" s="333" t="s">
        <v>16</v>
      </c>
      <c r="C32" s="374"/>
      <c r="D32" s="403"/>
      <c r="E32" s="347">
        <f>SUM(E33:E45)</f>
        <v>46075</v>
      </c>
      <c r="F32" s="347">
        <f>SUM(F33:F45)</f>
        <v>40309</v>
      </c>
      <c r="G32" s="62">
        <f t="shared" si="3"/>
        <v>5766</v>
      </c>
      <c r="H32" s="63">
        <f t="shared" si="0"/>
        <v>0.14304497754843831</v>
      </c>
      <c r="I32" s="382">
        <f>E32/$E$11</f>
        <v>0.33816513761467892</v>
      </c>
      <c r="J32" s="382">
        <f>F32/$F$11</f>
        <v>0.3244289554593307</v>
      </c>
      <c r="K32" s="404"/>
      <c r="L32" s="425"/>
      <c r="M32" s="403"/>
      <c r="N32" s="347">
        <f>'Fiscal Monthly'!N27</f>
        <v>470112</v>
      </c>
      <c r="O32" s="436">
        <f>'Fiscal Monthly'!AB27</f>
        <v>438801.33782860445</v>
      </c>
      <c r="P32" s="62">
        <f t="shared" ref="P32:P45" si="14">N32-O32</f>
        <v>31310.662171395554</v>
      </c>
      <c r="Q32" s="63">
        <f t="shared" ref="Q32:Q45" si="15">(N32-O32)/O32</f>
        <v>7.135498338800754E-2</v>
      </c>
      <c r="R32" s="382">
        <f>N32/$N$11</f>
        <v>0.31899509271724497</v>
      </c>
      <c r="S32" s="382">
        <f>O32/$O$11</f>
        <v>0.2997819747520305</v>
      </c>
      <c r="T32" s="404"/>
      <c r="U32" s="425"/>
      <c r="V32" s="403"/>
      <c r="W32" s="347">
        <f>'Calendar Monthly'!N27</f>
        <v>228915</v>
      </c>
      <c r="X32" s="436">
        <f>'Calendar Monthly'!AB27</f>
        <v>200239.06493577373</v>
      </c>
      <c r="Y32" s="62">
        <f t="shared" ref="Y32:Y45" si="16">W32-X32</f>
        <v>28675.935064226273</v>
      </c>
      <c r="Z32" s="63">
        <f t="shared" ref="Z32:Z45" si="17">(W32-X32)/X32</f>
        <v>0.14320849467322483</v>
      </c>
      <c r="AA32" s="382">
        <f>W32/$W$11</f>
        <v>0.30833874361205471</v>
      </c>
      <c r="AB32" s="382">
        <f>X32/$X$11</f>
        <v>0.27560149558472824</v>
      </c>
      <c r="AC32" s="404"/>
    </row>
    <row r="33" spans="2:29">
      <c r="B33" s="331" t="s">
        <v>64</v>
      </c>
      <c r="C33" s="334"/>
      <c r="D33" s="400"/>
      <c r="E33" s="345">
        <f>'CODE-Monthly '!C20</f>
        <v>727</v>
      </c>
      <c r="F33" s="447">
        <f>CODEMonthlyLY!C20</f>
        <v>709</v>
      </c>
      <c r="G33" s="64">
        <f t="shared" si="3"/>
        <v>18</v>
      </c>
      <c r="H33" s="65">
        <f t="shared" si="0"/>
        <v>2.5387870239774329E-2</v>
      </c>
      <c r="I33" s="426">
        <f>E33/$E$32</f>
        <v>1.5778621812262614E-2</v>
      </c>
      <c r="J33" s="426">
        <f>F33/$F$32</f>
        <v>1.7589124016968914E-2</v>
      </c>
      <c r="K33" s="365"/>
      <c r="L33" s="426"/>
      <c r="M33" s="400"/>
      <c r="N33" s="345">
        <f>'Fiscal Monthly'!N28</f>
        <v>6598</v>
      </c>
      <c r="O33" s="437">
        <f>'Fiscal Monthly'!AB28</f>
        <v>7775.9310355649695</v>
      </c>
      <c r="P33" s="64">
        <f t="shared" si="14"/>
        <v>-1177.9310355649695</v>
      </c>
      <c r="Q33" s="65">
        <f t="shared" si="15"/>
        <v>-0.15148424416027315</v>
      </c>
      <c r="R33" s="328">
        <f t="shared" ref="R33:R45" si="18">N33/$N$32</f>
        <v>1.4034953372813287E-2</v>
      </c>
      <c r="S33" s="328">
        <f t="shared" ref="S33:S45" si="19">O33/$O$32</f>
        <v>1.7720846235437512E-2</v>
      </c>
      <c r="T33" s="365"/>
      <c r="U33" s="426"/>
      <c r="V33" s="400"/>
      <c r="W33" s="345">
        <f>'Calendar Monthly'!N28</f>
        <v>2783</v>
      </c>
      <c r="X33" s="437">
        <f>'Calendar Monthly'!AB28</f>
        <v>3459.1163866195939</v>
      </c>
      <c r="Y33" s="64">
        <f t="shared" si="16"/>
        <v>-676.11638661959387</v>
      </c>
      <c r="Z33" s="65">
        <f t="shared" si="17"/>
        <v>-0.19545927660454512</v>
      </c>
      <c r="AA33" s="426">
        <f t="shared" ref="AA33:AA45" si="20">W33/$W$32</f>
        <v>1.2157350981805473E-2</v>
      </c>
      <c r="AB33" s="426">
        <f t="shared" ref="AB33:AB45" si="21">X33/$X$32</f>
        <v>1.7274932779620691E-2</v>
      </c>
      <c r="AC33" s="365"/>
    </row>
    <row r="34" spans="2:29">
      <c r="B34" s="331" t="s">
        <v>65</v>
      </c>
      <c r="C34" s="334"/>
      <c r="D34" s="400"/>
      <c r="E34" s="345">
        <f>'CODE-Monthly '!C21</f>
        <v>242</v>
      </c>
      <c r="F34" s="447">
        <f>CODEMonthlyLY!C21</f>
        <v>400</v>
      </c>
      <c r="G34" s="64">
        <f t="shared" si="3"/>
        <v>-158</v>
      </c>
      <c r="H34" s="65">
        <f t="shared" si="0"/>
        <v>-0.39500000000000002</v>
      </c>
      <c r="I34" s="426">
        <f t="shared" ref="I34:I45" si="22">E34/$E$32</f>
        <v>5.2523060227889313E-3</v>
      </c>
      <c r="J34" s="426">
        <f t="shared" ref="J34:J45" si="23">F34/$F$32</f>
        <v>9.9233421816467791E-3</v>
      </c>
      <c r="K34" s="365"/>
      <c r="L34" s="426"/>
      <c r="M34" s="400"/>
      <c r="N34" s="345">
        <f>'Fiscal Monthly'!N29</f>
        <v>3002</v>
      </c>
      <c r="O34" s="437">
        <f>'Fiscal Monthly'!AB29</f>
        <v>4818.6405808614318</v>
      </c>
      <c r="P34" s="64">
        <f t="shared" si="14"/>
        <v>-1816.6405808614318</v>
      </c>
      <c r="Q34" s="65">
        <f t="shared" si="15"/>
        <v>-0.37700271484798514</v>
      </c>
      <c r="R34" s="328">
        <f t="shared" si="18"/>
        <v>6.3857123408889794E-3</v>
      </c>
      <c r="S34" s="328">
        <f t="shared" si="19"/>
        <v>1.0981371671987905E-2</v>
      </c>
      <c r="T34" s="365"/>
      <c r="U34" s="426"/>
      <c r="V34" s="400"/>
      <c r="W34" s="345">
        <f>'Calendar Monthly'!N29</f>
        <v>1378</v>
      </c>
      <c r="X34" s="437">
        <f>'Calendar Monthly'!AB29</f>
        <v>2853.8768593993682</v>
      </c>
      <c r="Y34" s="64">
        <f t="shared" si="16"/>
        <v>-1475.8768593993682</v>
      </c>
      <c r="Z34" s="65">
        <f t="shared" si="17"/>
        <v>-0.5171480523199532</v>
      </c>
      <c r="AA34" s="426">
        <f t="shared" si="20"/>
        <v>6.0197016359784198E-3</v>
      </c>
      <c r="AB34" s="426">
        <f t="shared" si="21"/>
        <v>1.4252348113564871E-2</v>
      </c>
      <c r="AC34" s="365"/>
    </row>
    <row r="35" spans="2:29">
      <c r="B35" s="331" t="s">
        <v>66</v>
      </c>
      <c r="C35" s="334"/>
      <c r="D35" s="400"/>
      <c r="E35" s="345">
        <f>'CODE-Monthly '!C22</f>
        <v>20812</v>
      </c>
      <c r="F35" s="447">
        <f>CODEMonthlyLY!C22</f>
        <v>21359</v>
      </c>
      <c r="G35" s="64">
        <f t="shared" si="3"/>
        <v>-547</v>
      </c>
      <c r="H35" s="65">
        <f t="shared" si="0"/>
        <v>-2.5609813193501568E-2</v>
      </c>
      <c r="I35" s="426">
        <f t="shared" si="22"/>
        <v>0.45169831795984805</v>
      </c>
      <c r="J35" s="426">
        <f t="shared" si="23"/>
        <v>0.5298816641444839</v>
      </c>
      <c r="K35" s="365"/>
      <c r="L35" s="426"/>
      <c r="M35" s="400"/>
      <c r="N35" s="345">
        <f>'Fiscal Monthly'!N30</f>
        <v>229408</v>
      </c>
      <c r="O35" s="437">
        <f>'Fiscal Monthly'!AB30</f>
        <v>223322.27786988765</v>
      </c>
      <c r="P35" s="64">
        <f t="shared" si="14"/>
        <v>6085.72213011235</v>
      </c>
      <c r="Q35" s="65">
        <f t="shared" si="15"/>
        <v>2.7250851048805896E-2</v>
      </c>
      <c r="R35" s="328">
        <f t="shared" si="18"/>
        <v>0.48798584167177184</v>
      </c>
      <c r="S35" s="328">
        <f t="shared" si="19"/>
        <v>0.50893709434659296</v>
      </c>
      <c r="T35" s="365"/>
      <c r="U35" s="426"/>
      <c r="V35" s="400"/>
      <c r="W35" s="345">
        <f>'Calendar Monthly'!N30</f>
        <v>105538</v>
      </c>
      <c r="X35" s="437">
        <f>'Calendar Monthly'!AB30</f>
        <v>98962.27838622946</v>
      </c>
      <c r="Y35" s="64">
        <f t="shared" si="16"/>
        <v>6575.72161377054</v>
      </c>
      <c r="Z35" s="65">
        <f t="shared" si="17"/>
        <v>6.6446748407578568E-2</v>
      </c>
      <c r="AA35" s="426">
        <f t="shared" si="20"/>
        <v>0.46103575562981891</v>
      </c>
      <c r="AB35" s="426">
        <f t="shared" si="21"/>
        <v>0.49422063780597164</v>
      </c>
      <c r="AC35" s="365"/>
    </row>
    <row r="36" spans="2:29">
      <c r="B36" s="331" t="s">
        <v>67</v>
      </c>
      <c r="C36" s="334"/>
      <c r="D36" s="400"/>
      <c r="E36" s="345">
        <f>'CODE-Monthly '!C23</f>
        <v>4374</v>
      </c>
      <c r="F36" s="447">
        <f>CODEMonthlyLY!C23</f>
        <v>5087</v>
      </c>
      <c r="G36" s="64">
        <f t="shared" si="3"/>
        <v>-713</v>
      </c>
      <c r="H36" s="65">
        <f t="shared" si="0"/>
        <v>-0.14016119520345979</v>
      </c>
      <c r="I36" s="426">
        <f t="shared" si="22"/>
        <v>9.4932175800325549E-2</v>
      </c>
      <c r="J36" s="426">
        <f t="shared" si="23"/>
        <v>0.12620010419509289</v>
      </c>
      <c r="K36" s="365"/>
      <c r="L36" s="426"/>
      <c r="M36" s="400"/>
      <c r="N36" s="345">
        <f>'Fiscal Monthly'!N31</f>
        <v>47390</v>
      </c>
      <c r="O36" s="437">
        <f>'Fiscal Monthly'!AB31</f>
        <v>53606.213454213503</v>
      </c>
      <c r="P36" s="64">
        <f t="shared" si="14"/>
        <v>-6216.2134542135027</v>
      </c>
      <c r="Q36" s="65">
        <f t="shared" si="15"/>
        <v>-0.11596068913770484</v>
      </c>
      <c r="R36" s="328">
        <f t="shared" si="18"/>
        <v>0.10080576543461983</v>
      </c>
      <c r="S36" s="328">
        <f t="shared" si="19"/>
        <v>0.12216510943080137</v>
      </c>
      <c r="T36" s="365"/>
      <c r="U36" s="426"/>
      <c r="V36" s="400"/>
      <c r="W36" s="345">
        <f>'Calendar Monthly'!N31</f>
        <v>19901</v>
      </c>
      <c r="X36" s="437">
        <f>'Calendar Monthly'!AB31</f>
        <v>23759.066385171529</v>
      </c>
      <c r="Y36" s="64">
        <f t="shared" si="16"/>
        <v>-3858.066385171529</v>
      </c>
      <c r="Z36" s="65">
        <f t="shared" si="17"/>
        <v>-0.16238291196405846</v>
      </c>
      <c r="AA36" s="426">
        <f t="shared" si="20"/>
        <v>8.6936199025839281E-2</v>
      </c>
      <c r="AB36" s="426">
        <f t="shared" si="21"/>
        <v>0.11865350246612569</v>
      </c>
      <c r="AC36" s="365"/>
    </row>
    <row r="37" spans="2:29">
      <c r="B37" s="331" t="s">
        <v>68</v>
      </c>
      <c r="C37" s="334"/>
      <c r="D37" s="400"/>
      <c r="E37" s="345">
        <f>'CODE-Monthly '!C24</f>
        <v>765</v>
      </c>
      <c r="F37" s="447">
        <f>CODEMonthlyLY!C24</f>
        <v>407</v>
      </c>
      <c r="G37" s="64">
        <f t="shared" si="3"/>
        <v>358</v>
      </c>
      <c r="H37" s="65">
        <f t="shared" si="0"/>
        <v>0.87960687960687955</v>
      </c>
      <c r="I37" s="426">
        <f t="shared" si="22"/>
        <v>1.6603364080303853E-2</v>
      </c>
      <c r="J37" s="426">
        <f t="shared" si="23"/>
        <v>1.0097000669825598E-2</v>
      </c>
      <c r="K37" s="365"/>
      <c r="L37" s="426"/>
      <c r="M37" s="400"/>
      <c r="N37" s="345">
        <f>'Fiscal Monthly'!N32</f>
        <v>7653</v>
      </c>
      <c r="O37" s="437">
        <f>'Fiscal Monthly'!AB32</f>
        <v>6557.8432933850154</v>
      </c>
      <c r="P37" s="64">
        <f t="shared" si="14"/>
        <v>1095.1567066149846</v>
      </c>
      <c r="Q37" s="65">
        <f t="shared" si="15"/>
        <v>0.16699952371836696</v>
      </c>
      <c r="R37" s="328">
        <f t="shared" si="18"/>
        <v>1.6279099448642025E-2</v>
      </c>
      <c r="S37" s="328">
        <f t="shared" si="19"/>
        <v>1.4944902688392681E-2</v>
      </c>
      <c r="T37" s="365"/>
      <c r="U37" s="426"/>
      <c r="V37" s="400"/>
      <c r="W37" s="345">
        <f>'Calendar Monthly'!N32</f>
        <v>4177</v>
      </c>
      <c r="X37" s="437">
        <f>'Calendar Monthly'!AB32</f>
        <v>3007.8305301366195</v>
      </c>
      <c r="Y37" s="64">
        <f t="shared" si="16"/>
        <v>1169.1694698633805</v>
      </c>
      <c r="Z37" s="65">
        <f t="shared" si="17"/>
        <v>0.38870855859365033</v>
      </c>
      <c r="AA37" s="426">
        <f t="shared" si="20"/>
        <v>1.8246947556953455E-2</v>
      </c>
      <c r="AB37" s="426">
        <f t="shared" si="21"/>
        <v>1.502119744267371E-2</v>
      </c>
      <c r="AC37" s="365"/>
    </row>
    <row r="38" spans="2:29">
      <c r="B38" s="331" t="s">
        <v>69</v>
      </c>
      <c r="C38" s="334"/>
      <c r="D38" s="400"/>
      <c r="E38" s="345">
        <f>'CODE-Monthly '!C25</f>
        <v>706</v>
      </c>
      <c r="F38" s="447">
        <f>CODEMonthlyLY!C25</f>
        <v>700</v>
      </c>
      <c r="G38" s="64">
        <f t="shared" si="3"/>
        <v>6</v>
      </c>
      <c r="H38" s="65">
        <f t="shared" si="0"/>
        <v>8.5714285714285719E-3</v>
      </c>
      <c r="I38" s="426">
        <f t="shared" si="22"/>
        <v>1.5322843190450353E-2</v>
      </c>
      <c r="J38" s="426">
        <f t="shared" si="23"/>
        <v>1.7365848817881863E-2</v>
      </c>
      <c r="K38" s="365"/>
      <c r="L38" s="426"/>
      <c r="M38" s="400"/>
      <c r="N38" s="345">
        <f>'Fiscal Monthly'!N33</f>
        <v>7538</v>
      </c>
      <c r="O38" s="437">
        <f>'Fiscal Monthly'!AB33</f>
        <v>6746.5317732905723</v>
      </c>
      <c r="P38" s="64">
        <f t="shared" si="14"/>
        <v>791.46822670942765</v>
      </c>
      <c r="Q38" s="65">
        <f t="shared" si="15"/>
        <v>0.11731482979785846</v>
      </c>
      <c r="R38" s="328">
        <f t="shared" si="18"/>
        <v>1.6034476890613301E-2</v>
      </c>
      <c r="S38" s="328">
        <f t="shared" si="19"/>
        <v>1.5374911586814177E-2</v>
      </c>
      <c r="T38" s="365"/>
      <c r="U38" s="426"/>
      <c r="V38" s="400"/>
      <c r="W38" s="345">
        <f>'Calendar Monthly'!N33</f>
        <v>3270</v>
      </c>
      <c r="X38" s="437">
        <f>'Calendar Monthly'!AB33</f>
        <v>3080.9667717505754</v>
      </c>
      <c r="Y38" s="64">
        <f t="shared" si="16"/>
        <v>189.03322824942461</v>
      </c>
      <c r="Z38" s="65">
        <f t="shared" si="17"/>
        <v>6.135516617143448E-2</v>
      </c>
      <c r="AA38" s="426">
        <f t="shared" si="20"/>
        <v>1.4284778192778978E-2</v>
      </c>
      <c r="AB38" s="426">
        <f t="shared" si="21"/>
        <v>1.5386442064832799E-2</v>
      </c>
      <c r="AC38" s="365"/>
    </row>
    <row r="39" spans="2:29">
      <c r="B39" s="331" t="s">
        <v>70</v>
      </c>
      <c r="C39" s="334"/>
      <c r="D39" s="400"/>
      <c r="E39" s="345">
        <f>'CODE-Monthly '!C26</f>
        <v>232</v>
      </c>
      <c r="F39" s="447">
        <f>CODEMonthlyLY!C26</f>
        <v>315</v>
      </c>
      <c r="G39" s="64">
        <f t="shared" si="3"/>
        <v>-83</v>
      </c>
      <c r="H39" s="65">
        <f t="shared" si="0"/>
        <v>-0.2634920634920635</v>
      </c>
      <c r="I39" s="426">
        <f t="shared" si="22"/>
        <v>5.0352685838307111E-3</v>
      </c>
      <c r="J39" s="426">
        <f t="shared" si="23"/>
        <v>7.8146319680468378E-3</v>
      </c>
      <c r="K39" s="365"/>
      <c r="L39" s="426"/>
      <c r="M39" s="400"/>
      <c r="N39" s="345">
        <f>'Fiscal Monthly'!N34</f>
        <v>2957</v>
      </c>
      <c r="O39" s="437">
        <f>'Fiscal Monthly'!AB34</f>
        <v>3363.0408706484986</v>
      </c>
      <c r="P39" s="64">
        <f t="shared" si="14"/>
        <v>-406.04087064849864</v>
      </c>
      <c r="Q39" s="65">
        <f t="shared" si="15"/>
        <v>-0.12073622839147993</v>
      </c>
      <c r="R39" s="328">
        <f t="shared" si="18"/>
        <v>6.2899904703560003E-3</v>
      </c>
      <c r="S39" s="328">
        <f t="shared" si="19"/>
        <v>7.6641536402108704E-3</v>
      </c>
      <c r="T39" s="365"/>
      <c r="U39" s="426"/>
      <c r="V39" s="400"/>
      <c r="W39" s="345">
        <f>'Calendar Monthly'!N34</f>
        <v>1138</v>
      </c>
      <c r="X39" s="437">
        <f>'Calendar Monthly'!AB34</f>
        <v>2019.8009505296088</v>
      </c>
      <c r="Y39" s="64">
        <f t="shared" si="16"/>
        <v>-881.80095052960883</v>
      </c>
      <c r="Z39" s="65">
        <f t="shared" si="17"/>
        <v>-0.43657814414751772</v>
      </c>
      <c r="AA39" s="426">
        <f t="shared" si="20"/>
        <v>4.9712775484350089E-3</v>
      </c>
      <c r="AB39" s="426">
        <f t="shared" si="21"/>
        <v>1.0086947575276861E-2</v>
      </c>
      <c r="AC39" s="365"/>
    </row>
    <row r="40" spans="2:29">
      <c r="B40" s="331" t="s">
        <v>71</v>
      </c>
      <c r="C40" s="334"/>
      <c r="D40" s="400"/>
      <c r="E40" s="345">
        <f>'CODE-Monthly '!C27</f>
        <v>457</v>
      </c>
      <c r="F40" s="447">
        <f>CODEMonthlyLY!C27</f>
        <v>158</v>
      </c>
      <c r="G40" s="64">
        <f t="shared" si="3"/>
        <v>299</v>
      </c>
      <c r="H40" s="65">
        <f t="shared" si="0"/>
        <v>1.8924050632911393</v>
      </c>
      <c r="I40" s="426">
        <f t="shared" si="22"/>
        <v>9.9186109603906676E-3</v>
      </c>
      <c r="J40" s="426">
        <f t="shared" si="23"/>
        <v>3.9197201617504774E-3</v>
      </c>
      <c r="K40" s="365"/>
      <c r="L40" s="426"/>
      <c r="M40" s="400"/>
      <c r="N40" s="345">
        <f>'Fiscal Monthly'!N35</f>
        <v>3654</v>
      </c>
      <c r="O40" s="437">
        <f>'Fiscal Monthly'!AB35</f>
        <v>5203.3598531881444</v>
      </c>
      <c r="P40" s="64">
        <f t="shared" si="14"/>
        <v>-1549.3598531881444</v>
      </c>
      <c r="Q40" s="65">
        <f t="shared" si="15"/>
        <v>-0.29776142663645261</v>
      </c>
      <c r="R40" s="328">
        <f t="shared" si="18"/>
        <v>7.7726158872779257E-3</v>
      </c>
      <c r="S40" s="328">
        <f t="shared" si="19"/>
        <v>1.1858122126374587E-2</v>
      </c>
      <c r="T40" s="365"/>
      <c r="U40" s="426"/>
      <c r="V40" s="400"/>
      <c r="W40" s="345">
        <f>'Calendar Monthly'!N35</f>
        <v>1710</v>
      </c>
      <c r="X40" s="437">
        <f>'Calendar Monthly'!AB35</f>
        <v>3554.3333653323616</v>
      </c>
      <c r="Y40" s="64">
        <f t="shared" si="16"/>
        <v>-1844.3333653323616</v>
      </c>
      <c r="Z40" s="65">
        <f t="shared" si="17"/>
        <v>-0.5188971252165876</v>
      </c>
      <c r="AA40" s="426">
        <f t="shared" si="20"/>
        <v>7.4700216237468054E-3</v>
      </c>
      <c r="AB40" s="426">
        <f t="shared" si="21"/>
        <v>1.7750449276580507E-2</v>
      </c>
      <c r="AC40" s="365"/>
    </row>
    <row r="41" spans="2:29">
      <c r="B41" s="331" t="s">
        <v>72</v>
      </c>
      <c r="C41" s="334"/>
      <c r="D41" s="400"/>
      <c r="E41" s="345">
        <f>'CODE-Monthly '!C28</f>
        <v>2816</v>
      </c>
      <c r="F41" s="447">
        <f>CODEMonthlyLY!C28</f>
        <v>2137</v>
      </c>
      <c r="G41" s="64">
        <f t="shared" si="3"/>
        <v>679</v>
      </c>
      <c r="H41" s="65">
        <f t="shared" si="0"/>
        <v>0.31773514272344405</v>
      </c>
      <c r="I41" s="426">
        <f t="shared" si="22"/>
        <v>6.1117742810634833E-2</v>
      </c>
      <c r="J41" s="426">
        <f t="shared" si="23"/>
        <v>5.3015455605447917E-2</v>
      </c>
      <c r="K41" s="365"/>
      <c r="L41" s="426"/>
      <c r="M41" s="400"/>
      <c r="N41" s="345">
        <f>'Fiscal Monthly'!N36</f>
        <v>26280</v>
      </c>
      <c r="O41" s="437">
        <f>'Fiscal Monthly'!AB36</f>
        <v>24860.672838304181</v>
      </c>
      <c r="P41" s="64">
        <f t="shared" si="14"/>
        <v>1419.3271616958191</v>
      </c>
      <c r="Q41" s="65">
        <f t="shared" si="15"/>
        <v>5.709126100195426E-2</v>
      </c>
      <c r="R41" s="328">
        <f t="shared" si="18"/>
        <v>5.5901572391259959E-2</v>
      </c>
      <c r="S41" s="328">
        <f t="shared" si="19"/>
        <v>5.6655872931761081E-2</v>
      </c>
      <c r="T41" s="365"/>
      <c r="U41" s="426"/>
      <c r="V41" s="400"/>
      <c r="W41" s="345">
        <f>'Calendar Monthly'!N36</f>
        <v>12020</v>
      </c>
      <c r="X41" s="437">
        <f>'Calendar Monthly'!AB36</f>
        <v>12495.601056324718</v>
      </c>
      <c r="Y41" s="64">
        <f t="shared" si="16"/>
        <v>-475.60105632471823</v>
      </c>
      <c r="Z41" s="65">
        <f t="shared" si="17"/>
        <v>-3.8061478930138386E-2</v>
      </c>
      <c r="AA41" s="426">
        <f t="shared" si="20"/>
        <v>5.2508573051132518E-2</v>
      </c>
      <c r="AB41" s="426">
        <f t="shared" si="21"/>
        <v>6.2403412942088281E-2</v>
      </c>
      <c r="AC41" s="365"/>
    </row>
    <row r="42" spans="2:29">
      <c r="B42" s="331" t="s">
        <v>73</v>
      </c>
      <c r="C42" s="334"/>
      <c r="D42" s="400"/>
      <c r="E42" s="345">
        <f>'CODE-Monthly '!C29</f>
        <v>537</v>
      </c>
      <c r="F42" s="447">
        <f>CODEMonthlyLY!C29</f>
        <v>451</v>
      </c>
      <c r="G42" s="64">
        <f t="shared" si="3"/>
        <v>86</v>
      </c>
      <c r="H42" s="65">
        <f t="shared" si="0"/>
        <v>0.19068736141906872</v>
      </c>
      <c r="I42" s="426">
        <f t="shared" si="22"/>
        <v>1.165491047205643E-2</v>
      </c>
      <c r="J42" s="426">
        <f t="shared" si="23"/>
        <v>1.1188568309806742E-2</v>
      </c>
      <c r="K42" s="365"/>
      <c r="L42" s="426"/>
      <c r="M42" s="400"/>
      <c r="N42" s="345">
        <f>'Fiscal Monthly'!N37</f>
        <v>6069</v>
      </c>
      <c r="O42" s="437">
        <f>'Fiscal Monthly'!AB37</f>
        <v>5224.4494609366157</v>
      </c>
      <c r="P42" s="64">
        <f t="shared" si="14"/>
        <v>844.55053906338435</v>
      </c>
      <c r="Q42" s="65">
        <f t="shared" si="15"/>
        <v>0.16165349964204212</v>
      </c>
      <c r="R42" s="328">
        <f t="shared" si="18"/>
        <v>1.2909689605881151E-2</v>
      </c>
      <c r="S42" s="328">
        <f t="shared" si="19"/>
        <v>1.1906183984738175E-2</v>
      </c>
      <c r="T42" s="365"/>
      <c r="U42" s="426"/>
      <c r="V42" s="400"/>
      <c r="W42" s="345">
        <f>'Calendar Monthly'!N37</f>
        <v>2473</v>
      </c>
      <c r="X42" s="437">
        <f>'Calendar Monthly'!AB37</f>
        <v>2768.5128059741946</v>
      </c>
      <c r="Y42" s="64">
        <f t="shared" si="16"/>
        <v>-295.51280597419463</v>
      </c>
      <c r="Z42" s="65">
        <f t="shared" si="17"/>
        <v>-0.10674063177042394</v>
      </c>
      <c r="AA42" s="426">
        <f t="shared" si="20"/>
        <v>1.0803136535395235E-2</v>
      </c>
      <c r="AB42" s="426">
        <f t="shared" si="21"/>
        <v>1.3826037426124566E-2</v>
      </c>
      <c r="AC42" s="365"/>
    </row>
    <row r="43" spans="2:29">
      <c r="B43" s="331" t="s">
        <v>74</v>
      </c>
      <c r="C43" s="334"/>
      <c r="D43" s="400"/>
      <c r="E43" s="345">
        <f>'CODE-Monthly '!C30</f>
        <v>756</v>
      </c>
      <c r="F43" s="447">
        <f>CODEMonthlyLY!C30</f>
        <v>622</v>
      </c>
      <c r="G43" s="64">
        <f t="shared" si="3"/>
        <v>134</v>
      </c>
      <c r="H43" s="65">
        <f t="shared" si="0"/>
        <v>0.21543408360128619</v>
      </c>
      <c r="I43" s="426">
        <f t="shared" si="22"/>
        <v>1.6408030385241454E-2</v>
      </c>
      <c r="J43" s="426">
        <f t="shared" si="23"/>
        <v>1.543079709246074E-2</v>
      </c>
      <c r="K43" s="365"/>
      <c r="L43" s="426"/>
      <c r="M43" s="400"/>
      <c r="N43" s="345">
        <f>'Fiscal Monthly'!N38</f>
        <v>8577</v>
      </c>
      <c r="O43" s="437">
        <f>'Fiscal Monthly'!AB38</f>
        <v>8135.0349636235387</v>
      </c>
      <c r="P43" s="64">
        <f t="shared" si="14"/>
        <v>441.96503637646128</v>
      </c>
      <c r="Q43" s="65">
        <f t="shared" si="15"/>
        <v>5.4328597031573111E-2</v>
      </c>
      <c r="R43" s="328">
        <f t="shared" si="18"/>
        <v>1.8244588523585868E-2</v>
      </c>
      <c r="S43" s="328">
        <f t="shared" si="19"/>
        <v>1.8539220969287652E-2</v>
      </c>
      <c r="T43" s="365"/>
      <c r="U43" s="426"/>
      <c r="V43" s="400"/>
      <c r="W43" s="345">
        <f>'Calendar Monthly'!N38</f>
        <v>3909</v>
      </c>
      <c r="X43" s="437">
        <f>'Calendar Monthly'!AB38</f>
        <v>3868.4631982338606</v>
      </c>
      <c r="Y43" s="64">
        <f t="shared" si="16"/>
        <v>40.536801766139433</v>
      </c>
      <c r="Z43" s="65">
        <f t="shared" si="17"/>
        <v>1.0478786972730265E-2</v>
      </c>
      <c r="AA43" s="426">
        <f t="shared" si="20"/>
        <v>1.7076207325863312E-2</v>
      </c>
      <c r="AB43" s="426">
        <f t="shared" si="21"/>
        <v>1.9319223246845776E-2</v>
      </c>
      <c r="AC43" s="365"/>
    </row>
    <row r="44" spans="2:29">
      <c r="B44" s="331" t="s">
        <v>75</v>
      </c>
      <c r="C44" s="334"/>
      <c r="D44" s="400"/>
      <c r="E44" s="345">
        <f>'CODE-Monthly '!C31</f>
        <v>1010</v>
      </c>
      <c r="F44" s="447">
        <f>CODEMonthlyLY!C31</f>
        <v>1143</v>
      </c>
      <c r="G44" s="64">
        <f t="shared" si="3"/>
        <v>-133</v>
      </c>
      <c r="H44" s="65">
        <f t="shared" si="0"/>
        <v>-0.1163604549431321</v>
      </c>
      <c r="I44" s="426">
        <f t="shared" si="22"/>
        <v>2.1920781334780249E-2</v>
      </c>
      <c r="J44" s="426">
        <f t="shared" si="23"/>
        <v>2.8355950284055669E-2</v>
      </c>
      <c r="K44" s="365"/>
      <c r="L44" s="426"/>
      <c r="M44" s="400"/>
      <c r="N44" s="345">
        <f>'Fiscal Monthly'!N39</f>
        <v>12459</v>
      </c>
      <c r="O44" s="437">
        <f>'Fiscal Monthly'!AB39</f>
        <v>12699.320381976893</v>
      </c>
      <c r="P44" s="64">
        <f t="shared" si="14"/>
        <v>-240.32038197689326</v>
      </c>
      <c r="Q44" s="65">
        <f t="shared" si="15"/>
        <v>-1.8923877400396978E-2</v>
      </c>
      <c r="R44" s="328">
        <f t="shared" si="18"/>
        <v>2.6502195221564225E-2</v>
      </c>
      <c r="S44" s="328">
        <f t="shared" si="19"/>
        <v>2.8940933600656523E-2</v>
      </c>
      <c r="T44" s="365"/>
      <c r="U44" s="426"/>
      <c r="V44" s="400"/>
      <c r="W44" s="345">
        <f>'Calendar Monthly'!N39</f>
        <v>6484</v>
      </c>
      <c r="X44" s="437">
        <f>'Calendar Monthly'!AB39</f>
        <v>6811.6874926894416</v>
      </c>
      <c r="Y44" s="64">
        <f t="shared" si="16"/>
        <v>-327.68749268944157</v>
      </c>
      <c r="Z44" s="65">
        <f t="shared" si="17"/>
        <v>-4.8106653900539045E-2</v>
      </c>
      <c r="AA44" s="426">
        <f t="shared" si="20"/>
        <v>2.8324924098464495E-2</v>
      </c>
      <c r="AB44" s="426">
        <f t="shared" si="21"/>
        <v>3.4017775177257625E-2</v>
      </c>
      <c r="AC44" s="365"/>
    </row>
    <row r="45" spans="2:29">
      <c r="B45" s="331" t="s">
        <v>76</v>
      </c>
      <c r="C45" s="334"/>
      <c r="D45" s="400"/>
      <c r="E45" s="345">
        <f>'CODE-Monthly '!C32</f>
        <v>12641</v>
      </c>
      <c r="F45" s="447">
        <f>CODEMonthlyLY!C32</f>
        <v>6821</v>
      </c>
      <c r="G45" s="64">
        <f t="shared" si="3"/>
        <v>5820</v>
      </c>
      <c r="H45" s="65">
        <f t="shared" si="0"/>
        <v>0.85324732443923179</v>
      </c>
      <c r="I45" s="426">
        <f t="shared" si="22"/>
        <v>0.27435702658708627</v>
      </c>
      <c r="J45" s="426">
        <f t="shared" si="23"/>
        <v>0.16921779255253169</v>
      </c>
      <c r="K45" s="365"/>
      <c r="L45" s="426"/>
      <c r="M45" s="400"/>
      <c r="N45" s="345">
        <f>'Fiscal Monthly'!N40</f>
        <v>108527</v>
      </c>
      <c r="O45" s="437">
        <f>'Fiscal Monthly'!AB40</f>
        <v>76488.021452723449</v>
      </c>
      <c r="P45" s="64">
        <f t="shared" si="14"/>
        <v>32038.978547276551</v>
      </c>
      <c r="Q45" s="65">
        <f t="shared" si="15"/>
        <v>0.41887576562664197</v>
      </c>
      <c r="R45" s="328">
        <f t="shared" si="18"/>
        <v>0.23085349874072561</v>
      </c>
      <c r="S45" s="328">
        <f t="shared" si="19"/>
        <v>0.17431127678694458</v>
      </c>
      <c r="T45" s="365"/>
      <c r="U45" s="426"/>
      <c r="V45" s="400"/>
      <c r="W45" s="345">
        <f>'Calendar Monthly'!N40</f>
        <v>64134</v>
      </c>
      <c r="X45" s="437">
        <f>'Calendar Monthly'!AB40</f>
        <v>33597.530747382421</v>
      </c>
      <c r="Y45" s="64">
        <f t="shared" si="16"/>
        <v>30536.469252617579</v>
      </c>
      <c r="Z45" s="65">
        <f t="shared" si="17"/>
        <v>0.90889028370028857</v>
      </c>
      <c r="AA45" s="426">
        <f t="shared" si="20"/>
        <v>0.28016512679378808</v>
      </c>
      <c r="AB45" s="426">
        <f t="shared" si="21"/>
        <v>0.16778709368303713</v>
      </c>
      <c r="AC45" s="365"/>
    </row>
    <row r="46" spans="2:29">
      <c r="B46" s="331"/>
      <c r="C46" s="334"/>
      <c r="D46" s="400"/>
      <c r="E46" s="320"/>
      <c r="F46" s="447"/>
      <c r="G46" s="64"/>
      <c r="H46" s="65"/>
      <c r="I46" s="426"/>
      <c r="J46" s="426"/>
      <c r="K46" s="365"/>
      <c r="L46" s="426"/>
      <c r="M46" s="400"/>
      <c r="N46" s="320"/>
      <c r="O46" s="437"/>
      <c r="P46" s="64"/>
      <c r="Q46" s="65"/>
      <c r="R46" s="328"/>
      <c r="S46" s="328"/>
      <c r="T46" s="365"/>
      <c r="U46" s="426"/>
      <c r="V46" s="400"/>
      <c r="W46" s="320"/>
      <c r="X46" s="437"/>
      <c r="Y46" s="64"/>
      <c r="Z46" s="65"/>
      <c r="AA46" s="426"/>
      <c r="AB46" s="426"/>
      <c r="AC46" s="365"/>
    </row>
    <row r="47" spans="2:29" s="315" customFormat="1">
      <c r="B47" s="333" t="s">
        <v>17</v>
      </c>
      <c r="C47" s="374"/>
      <c r="D47" s="403"/>
      <c r="E47" s="347">
        <f>SUM(E48:E68)</f>
        <v>34500</v>
      </c>
      <c r="F47" s="347">
        <f>SUM(F48:F68)</f>
        <v>28018</v>
      </c>
      <c r="G47" s="62">
        <f t="shared" si="3"/>
        <v>6482</v>
      </c>
      <c r="H47" s="63">
        <f t="shared" si="0"/>
        <v>0.23135127418088372</v>
      </c>
      <c r="I47" s="382">
        <f>E47/$E$11</f>
        <v>0.25321100917431194</v>
      </c>
      <c r="J47" s="382">
        <f>F47/$F$11</f>
        <v>0.22550424158524218</v>
      </c>
      <c r="K47" s="404"/>
      <c r="L47" s="425"/>
      <c r="M47" s="403"/>
      <c r="N47" s="347">
        <f>'Fiscal Monthly'!N42</f>
        <v>352280</v>
      </c>
      <c r="O47" s="436">
        <f>'Fiscal Monthly'!AB42</f>
        <v>327080.39347785979</v>
      </c>
      <c r="P47" s="62">
        <f t="shared" ref="P47:P68" si="24">N47-O47</f>
        <v>25199.60652214021</v>
      </c>
      <c r="Q47" s="63">
        <f t="shared" ref="Q47:Q68" si="25">(N47-O47)/O47</f>
        <v>7.7044075476954507E-2</v>
      </c>
      <c r="R47" s="382">
        <f>N47/$N$11</f>
        <v>0.23904003995309853</v>
      </c>
      <c r="S47" s="382">
        <f>O47/$O$11</f>
        <v>0.22345603307564058</v>
      </c>
      <c r="T47" s="404"/>
      <c r="U47" s="425"/>
      <c r="V47" s="403"/>
      <c r="W47" s="347">
        <f>'Calendar Monthly'!N42</f>
        <v>196577</v>
      </c>
      <c r="X47" s="436">
        <f>'Calendar Monthly'!AB42</f>
        <v>168805.13143333473</v>
      </c>
      <c r="Y47" s="62">
        <f t="shared" ref="Y47:Y68" si="26">W47-X47</f>
        <v>27771.868566665275</v>
      </c>
      <c r="Z47" s="63">
        <f t="shared" ref="Z47:Z68" si="27">(W47-X47)/X47</f>
        <v>0.16452028638497324</v>
      </c>
      <c r="AA47" s="382">
        <f>W47/$W$11</f>
        <v>0.26478083656827595</v>
      </c>
      <c r="AB47" s="382">
        <f>X47/$X$11</f>
        <v>0.23233701525886477</v>
      </c>
      <c r="AC47" s="404"/>
    </row>
    <row r="48" spans="2:29">
      <c r="B48" s="331" t="s">
        <v>77</v>
      </c>
      <c r="C48" s="334"/>
      <c r="D48" s="400"/>
      <c r="E48" s="345">
        <f>'CODE-Monthly '!C33</f>
        <v>341</v>
      </c>
      <c r="F48" s="447">
        <f>CODEMonthlyLY!C33</f>
        <v>128</v>
      </c>
      <c r="G48" s="64">
        <f t="shared" si="3"/>
        <v>213</v>
      </c>
      <c r="H48" s="65">
        <f t="shared" si="0"/>
        <v>1.6640625</v>
      </c>
      <c r="I48" s="426">
        <f>E48/$E$47</f>
        <v>9.8840579710144927E-3</v>
      </c>
      <c r="J48" s="426">
        <f>F48/$F$47</f>
        <v>4.5684916839174817E-3</v>
      </c>
      <c r="K48" s="365"/>
      <c r="L48" s="426"/>
      <c r="M48" s="400"/>
      <c r="N48" s="345">
        <f>'Fiscal Monthly'!N43</f>
        <v>4193</v>
      </c>
      <c r="O48" s="437">
        <f>'Fiscal Monthly'!AB43</f>
        <v>1975.289866843804</v>
      </c>
      <c r="P48" s="64">
        <f t="shared" si="24"/>
        <v>2217.7101331561962</v>
      </c>
      <c r="Q48" s="65">
        <f t="shared" si="25"/>
        <v>1.1227264263243251</v>
      </c>
      <c r="R48" s="328">
        <f t="shared" ref="R48:R68" si="28">N48/$N$47</f>
        <v>1.1902463949131373E-2</v>
      </c>
      <c r="S48" s="328">
        <f t="shared" ref="S48:S68" si="29">O48/$O$47</f>
        <v>6.0391570581179218E-3</v>
      </c>
      <c r="T48" s="365"/>
      <c r="U48" s="426"/>
      <c r="V48" s="400"/>
      <c r="W48" s="345">
        <f>'Calendar Monthly'!N43</f>
        <v>2913</v>
      </c>
      <c r="X48" s="437">
        <f>'Calendar Monthly'!AB43</f>
        <v>1044.4917304289825</v>
      </c>
      <c r="Y48" s="64">
        <f t="shared" si="26"/>
        <v>1868.5082695710175</v>
      </c>
      <c r="Z48" s="65">
        <f t="shared" si="27"/>
        <v>1.7889162883114487</v>
      </c>
      <c r="AA48" s="426">
        <f t="shared" ref="AA48:AA68" si="30">W48/$W$47</f>
        <v>1.4818620693163493E-2</v>
      </c>
      <c r="AB48" s="426">
        <f t="shared" ref="AB48:AB68" si="31">X48/$X$47</f>
        <v>6.1875591195607567E-3</v>
      </c>
      <c r="AC48" s="365"/>
    </row>
    <row r="49" spans="2:29">
      <c r="B49" s="331" t="s">
        <v>78</v>
      </c>
      <c r="C49" s="334"/>
      <c r="D49" s="400"/>
      <c r="E49" s="345">
        <f>'CODE-Monthly '!C34</f>
        <v>1806</v>
      </c>
      <c r="F49" s="447">
        <f>CODEMonthlyLY!C34</f>
        <v>1109</v>
      </c>
      <c r="G49" s="64">
        <f t="shared" si="3"/>
        <v>697</v>
      </c>
      <c r="H49" s="65">
        <f t="shared" si="0"/>
        <v>0.62849413886384131</v>
      </c>
      <c r="I49" s="426">
        <f t="shared" ref="I49:I68" si="32">E49/$E$47</f>
        <v>5.2347826086956518E-2</v>
      </c>
      <c r="J49" s="426">
        <f t="shared" ref="J49:J68" si="33">F49/$F$47</f>
        <v>3.9581697480191302E-2</v>
      </c>
      <c r="K49" s="365"/>
      <c r="L49" s="426"/>
      <c r="M49" s="400"/>
      <c r="N49" s="345">
        <f>'Fiscal Monthly'!N44</f>
        <v>14494</v>
      </c>
      <c r="O49" s="437">
        <f>'Fiscal Monthly'!AB44</f>
        <v>12534.973433322562</v>
      </c>
      <c r="P49" s="64">
        <f t="shared" si="24"/>
        <v>1959.0265666774376</v>
      </c>
      <c r="Q49" s="65">
        <f t="shared" si="25"/>
        <v>0.15628485988407648</v>
      </c>
      <c r="R49" s="328">
        <f t="shared" si="28"/>
        <v>4.1143408652208467E-2</v>
      </c>
      <c r="S49" s="328">
        <f t="shared" si="29"/>
        <v>3.8323830114173625E-2</v>
      </c>
      <c r="T49" s="365"/>
      <c r="U49" s="426"/>
      <c r="V49" s="400"/>
      <c r="W49" s="345">
        <f>'Calendar Monthly'!N44</f>
        <v>8092</v>
      </c>
      <c r="X49" s="437">
        <f>'Calendar Monthly'!AB44</f>
        <v>6460.8723093286062</v>
      </c>
      <c r="Y49" s="64">
        <f t="shared" si="26"/>
        <v>1631.1276906713938</v>
      </c>
      <c r="Z49" s="65">
        <f t="shared" si="27"/>
        <v>0.25246245593126349</v>
      </c>
      <c r="AA49" s="426">
        <f t="shared" si="30"/>
        <v>4.1164530947160653E-2</v>
      </c>
      <c r="AB49" s="426">
        <f t="shared" si="31"/>
        <v>3.8274146374988383E-2</v>
      </c>
      <c r="AC49" s="365"/>
    </row>
    <row r="50" spans="2:29">
      <c r="B50" s="331" t="s">
        <v>79</v>
      </c>
      <c r="C50" s="334"/>
      <c r="D50" s="400"/>
      <c r="E50" s="345">
        <f>'CODE-Monthly '!C35</f>
        <v>6942</v>
      </c>
      <c r="F50" s="447">
        <f>CODEMonthlyLY!C35</f>
        <v>6689</v>
      </c>
      <c r="G50" s="64">
        <f t="shared" si="3"/>
        <v>253</v>
      </c>
      <c r="H50" s="65">
        <f t="shared" si="0"/>
        <v>3.7823291971894157E-2</v>
      </c>
      <c r="I50" s="426">
        <f t="shared" si="32"/>
        <v>0.20121739130434782</v>
      </c>
      <c r="J50" s="426">
        <f t="shared" si="33"/>
        <v>0.23873938182596902</v>
      </c>
      <c r="K50" s="365"/>
      <c r="L50" s="426"/>
      <c r="M50" s="400"/>
      <c r="N50" s="345">
        <f>'Fiscal Monthly'!N45</f>
        <v>83874</v>
      </c>
      <c r="O50" s="437">
        <f>'Fiscal Monthly'!AB45</f>
        <v>83221.982293444249</v>
      </c>
      <c r="P50" s="64">
        <f t="shared" si="24"/>
        <v>652.01770655575092</v>
      </c>
      <c r="Q50" s="65">
        <f t="shared" si="25"/>
        <v>7.8346812775584793E-3</v>
      </c>
      <c r="R50" s="328">
        <f t="shared" si="28"/>
        <v>0.2380890200976496</v>
      </c>
      <c r="S50" s="328">
        <f t="shared" si="29"/>
        <v>0.25443892068412099</v>
      </c>
      <c r="T50" s="365"/>
      <c r="U50" s="426"/>
      <c r="V50" s="400"/>
      <c r="W50" s="345">
        <f>'Calendar Monthly'!N45</f>
        <v>40794</v>
      </c>
      <c r="X50" s="437">
        <f>'Calendar Monthly'!AB45</f>
        <v>38324.703103165382</v>
      </c>
      <c r="Y50" s="64">
        <f t="shared" si="26"/>
        <v>2469.2968968346177</v>
      </c>
      <c r="Z50" s="65">
        <f t="shared" si="27"/>
        <v>6.4430946540866202E-2</v>
      </c>
      <c r="AA50" s="426">
        <f t="shared" si="30"/>
        <v>0.20752173448572314</v>
      </c>
      <c r="AB50" s="426">
        <f t="shared" si="31"/>
        <v>0.2270351782422014</v>
      </c>
      <c r="AC50" s="365"/>
    </row>
    <row r="51" spans="2:29">
      <c r="B51" s="331" t="s">
        <v>80</v>
      </c>
      <c r="C51" s="334"/>
      <c r="D51" s="400"/>
      <c r="E51" s="345">
        <f>'CODE-Monthly '!C36</f>
        <v>1576</v>
      </c>
      <c r="F51" s="447">
        <f>CODEMonthlyLY!C36</f>
        <v>1876</v>
      </c>
      <c r="G51" s="64">
        <f t="shared" si="3"/>
        <v>-300</v>
      </c>
      <c r="H51" s="65">
        <f t="shared" si="0"/>
        <v>-0.15991471215351813</v>
      </c>
      <c r="I51" s="426">
        <f t="shared" si="32"/>
        <v>4.5681159420289857E-2</v>
      </c>
      <c r="J51" s="426">
        <f t="shared" si="33"/>
        <v>6.6956956242415586E-2</v>
      </c>
      <c r="K51" s="365"/>
      <c r="L51" s="426"/>
      <c r="M51" s="400"/>
      <c r="N51" s="345">
        <f>'Fiscal Monthly'!N46</f>
        <v>16538</v>
      </c>
      <c r="O51" s="437">
        <f>'Fiscal Monthly'!AB46</f>
        <v>16189.519644768905</v>
      </c>
      <c r="P51" s="64">
        <f t="shared" si="24"/>
        <v>348.48035523109502</v>
      </c>
      <c r="Q51" s="65">
        <f t="shared" si="25"/>
        <v>2.1525058363525605E-2</v>
      </c>
      <c r="R51" s="328">
        <f t="shared" si="28"/>
        <v>4.6945611445441127E-2</v>
      </c>
      <c r="S51" s="328">
        <f t="shared" si="29"/>
        <v>4.9497065454229924E-2</v>
      </c>
      <c r="T51" s="365"/>
      <c r="U51" s="426"/>
      <c r="V51" s="400"/>
      <c r="W51" s="345">
        <f>'Calendar Monthly'!N46</f>
        <v>8807</v>
      </c>
      <c r="X51" s="437">
        <f>'Calendar Monthly'!AB46</f>
        <v>9250.7281586886893</v>
      </c>
      <c r="Y51" s="64">
        <f t="shared" si="26"/>
        <v>-443.72815868868929</v>
      </c>
      <c r="Z51" s="65">
        <f t="shared" si="27"/>
        <v>-4.7966835807613732E-2</v>
      </c>
      <c r="AA51" s="426">
        <f t="shared" si="30"/>
        <v>4.4801782507617877E-2</v>
      </c>
      <c r="AB51" s="426">
        <f t="shared" si="31"/>
        <v>5.480122600622498E-2</v>
      </c>
      <c r="AC51" s="365"/>
    </row>
    <row r="52" spans="2:29">
      <c r="B52" s="331" t="s">
        <v>81</v>
      </c>
      <c r="C52" s="334"/>
      <c r="D52" s="400"/>
      <c r="E52" s="345">
        <f>'CODE-Monthly '!C37</f>
        <v>626</v>
      </c>
      <c r="F52" s="447">
        <f>CODEMonthlyLY!C37</f>
        <v>114</v>
      </c>
      <c r="G52" s="64">
        <f t="shared" si="3"/>
        <v>512</v>
      </c>
      <c r="H52" s="65">
        <f t="shared" si="0"/>
        <v>4.4912280701754383</v>
      </c>
      <c r="I52" s="426">
        <f t="shared" si="32"/>
        <v>1.8144927536231883E-2</v>
      </c>
      <c r="J52" s="426">
        <f t="shared" si="33"/>
        <v>4.0688129059890067E-3</v>
      </c>
      <c r="K52" s="365"/>
      <c r="L52" s="426"/>
      <c r="M52" s="400"/>
      <c r="N52" s="345">
        <f>'Fiscal Monthly'!N47</f>
        <v>4324</v>
      </c>
      <c r="O52" s="437">
        <f>'Fiscal Monthly'!AB47</f>
        <v>1187.9158331467718</v>
      </c>
      <c r="P52" s="64">
        <f t="shared" si="24"/>
        <v>3136.0841668532285</v>
      </c>
      <c r="Q52" s="65">
        <f t="shared" si="25"/>
        <v>2.6399885238887566</v>
      </c>
      <c r="R52" s="328">
        <f t="shared" si="28"/>
        <v>1.2274327239695697E-2</v>
      </c>
      <c r="S52" s="328">
        <f t="shared" si="29"/>
        <v>3.6318772290677898E-3</v>
      </c>
      <c r="T52" s="365"/>
      <c r="U52" s="426"/>
      <c r="V52" s="400"/>
      <c r="W52" s="345">
        <f>'Calendar Monthly'!N47</f>
        <v>3320</v>
      </c>
      <c r="X52" s="437">
        <f>'Calendar Monthly'!AB47</f>
        <v>512.7841215301288</v>
      </c>
      <c r="Y52" s="64">
        <f t="shared" si="26"/>
        <v>2807.2158784698713</v>
      </c>
      <c r="Z52" s="65">
        <f t="shared" si="27"/>
        <v>5.4744594471709522</v>
      </c>
      <c r="AA52" s="426">
        <f t="shared" si="30"/>
        <v>1.6889056196808375E-2</v>
      </c>
      <c r="AB52" s="426">
        <f t="shared" si="31"/>
        <v>3.0377282797984123E-3</v>
      </c>
      <c r="AC52" s="365"/>
    </row>
    <row r="53" spans="2:29">
      <c r="B53" s="331" t="s">
        <v>82</v>
      </c>
      <c r="C53" s="334"/>
      <c r="D53" s="400"/>
      <c r="E53" s="345">
        <f>'CODE-Monthly '!C38</f>
        <v>587</v>
      </c>
      <c r="F53" s="447">
        <f>CODEMonthlyLY!C38</f>
        <v>150</v>
      </c>
      <c r="G53" s="64">
        <f t="shared" si="3"/>
        <v>437</v>
      </c>
      <c r="H53" s="65">
        <f t="shared" si="0"/>
        <v>2.9133333333333336</v>
      </c>
      <c r="I53" s="426">
        <f t="shared" si="32"/>
        <v>1.7014492753623187E-2</v>
      </c>
      <c r="J53" s="426">
        <f t="shared" si="33"/>
        <v>5.3537011920907988E-3</v>
      </c>
      <c r="K53" s="365"/>
      <c r="L53" s="426"/>
      <c r="M53" s="400"/>
      <c r="N53" s="345">
        <f>'Fiscal Monthly'!N48</f>
        <v>3912</v>
      </c>
      <c r="O53" s="437">
        <f>'Fiscal Monthly'!AB48</f>
        <v>2861.2337098791845</v>
      </c>
      <c r="P53" s="64">
        <f t="shared" si="24"/>
        <v>1050.7662901208155</v>
      </c>
      <c r="Q53" s="65">
        <f t="shared" si="25"/>
        <v>0.36724238446260443</v>
      </c>
      <c r="R53" s="328">
        <f t="shared" si="28"/>
        <v>1.1104802997615532E-2</v>
      </c>
      <c r="S53" s="328">
        <f t="shared" si="29"/>
        <v>8.7477995224830331E-3</v>
      </c>
      <c r="T53" s="365"/>
      <c r="U53" s="426"/>
      <c r="V53" s="400"/>
      <c r="W53" s="345">
        <f>'Calendar Monthly'!N48</f>
        <v>2904</v>
      </c>
      <c r="X53" s="437">
        <f>'Calendar Monthly'!AB48</f>
        <v>2291.2481459513369</v>
      </c>
      <c r="Y53" s="64">
        <f t="shared" si="26"/>
        <v>612.75185404866306</v>
      </c>
      <c r="Z53" s="65">
        <f t="shared" si="27"/>
        <v>0.26743146748701269</v>
      </c>
      <c r="AA53" s="426">
        <f t="shared" si="30"/>
        <v>1.4772837107087808E-2</v>
      </c>
      <c r="AB53" s="426">
        <f t="shared" si="31"/>
        <v>1.3573332318136353E-2</v>
      </c>
      <c r="AC53" s="365"/>
    </row>
    <row r="54" spans="2:29">
      <c r="B54" s="331" t="s">
        <v>83</v>
      </c>
      <c r="C54" s="334"/>
      <c r="D54" s="400"/>
      <c r="E54" s="345">
        <f>'CODE-Monthly '!C39</f>
        <v>6349</v>
      </c>
      <c r="F54" s="447">
        <f>CODEMonthlyLY!C39</f>
        <v>6959</v>
      </c>
      <c r="G54" s="64">
        <f t="shared" si="3"/>
        <v>-610</v>
      </c>
      <c r="H54" s="65">
        <f t="shared" si="0"/>
        <v>-8.7656272452938638E-2</v>
      </c>
      <c r="I54" s="426">
        <f t="shared" si="32"/>
        <v>0.18402898550724639</v>
      </c>
      <c r="J54" s="426">
        <f t="shared" si="33"/>
        <v>0.24837604397173246</v>
      </c>
      <c r="K54" s="365"/>
      <c r="L54" s="426"/>
      <c r="M54" s="400"/>
      <c r="N54" s="345">
        <f>'Fiscal Monthly'!N49</f>
        <v>74308</v>
      </c>
      <c r="O54" s="437">
        <f>'Fiscal Monthly'!AB49</f>
        <v>81616.7510260946</v>
      </c>
      <c r="P54" s="64">
        <f t="shared" si="24"/>
        <v>-7308.7510260946001</v>
      </c>
      <c r="Q54" s="65">
        <f t="shared" si="25"/>
        <v>-8.9549644334137216E-2</v>
      </c>
      <c r="R54" s="328">
        <f t="shared" si="28"/>
        <v>0.21093448393323494</v>
      </c>
      <c r="S54" s="328">
        <f t="shared" si="29"/>
        <v>0.24953116314389928</v>
      </c>
      <c r="T54" s="365"/>
      <c r="U54" s="426"/>
      <c r="V54" s="400"/>
      <c r="W54" s="345">
        <f>'Calendar Monthly'!N49</f>
        <v>37305</v>
      </c>
      <c r="X54" s="437">
        <f>'Calendar Monthly'!AB49</f>
        <v>41131.024567723165</v>
      </c>
      <c r="Y54" s="64">
        <f t="shared" si="26"/>
        <v>-3826.0245677231651</v>
      </c>
      <c r="Z54" s="65">
        <f t="shared" si="27"/>
        <v>-9.3020405106211956E-2</v>
      </c>
      <c r="AA54" s="426">
        <f t="shared" si="30"/>
        <v>0.18977296428371579</v>
      </c>
      <c r="AB54" s="426">
        <f t="shared" si="31"/>
        <v>0.24365980002193721</v>
      </c>
      <c r="AC54" s="365"/>
    </row>
    <row r="55" spans="2:29">
      <c r="B55" s="331" t="s">
        <v>84</v>
      </c>
      <c r="C55" s="334"/>
      <c r="D55" s="400"/>
      <c r="E55" s="345">
        <f>'CODE-Monthly '!C40</f>
        <v>630</v>
      </c>
      <c r="F55" s="447">
        <f>CODEMonthlyLY!C40</f>
        <v>316</v>
      </c>
      <c r="G55" s="64">
        <f t="shared" si="3"/>
        <v>314</v>
      </c>
      <c r="H55" s="65">
        <f t="shared" si="0"/>
        <v>0.99367088607594933</v>
      </c>
      <c r="I55" s="426">
        <f t="shared" si="32"/>
        <v>1.8260869565217393E-2</v>
      </c>
      <c r="J55" s="426">
        <f t="shared" si="33"/>
        <v>1.1278463844671283E-2</v>
      </c>
      <c r="K55" s="365"/>
      <c r="L55" s="426"/>
      <c r="M55" s="400"/>
      <c r="N55" s="345">
        <f>'Fiscal Monthly'!N50</f>
        <v>7310</v>
      </c>
      <c r="O55" s="437">
        <f>'Fiscal Monthly'!AB50</f>
        <v>4831.1399295963211</v>
      </c>
      <c r="P55" s="64">
        <f t="shared" si="24"/>
        <v>2478.8600704036789</v>
      </c>
      <c r="Q55" s="65">
        <f t="shared" si="25"/>
        <v>0.51310044969258561</v>
      </c>
      <c r="R55" s="328">
        <f t="shared" si="28"/>
        <v>2.0750539343703873E-2</v>
      </c>
      <c r="S55" s="328">
        <f t="shared" si="29"/>
        <v>1.4770496874565314E-2</v>
      </c>
      <c r="T55" s="365"/>
      <c r="U55" s="426"/>
      <c r="V55" s="400"/>
      <c r="W55" s="345">
        <f>'Calendar Monthly'!N50</f>
        <v>5705</v>
      </c>
      <c r="X55" s="437">
        <f>'Calendar Monthly'!AB50</f>
        <v>3033.7157905986046</v>
      </c>
      <c r="Y55" s="64">
        <f t="shared" si="26"/>
        <v>2671.2842094013954</v>
      </c>
      <c r="Z55" s="65">
        <f t="shared" si="27"/>
        <v>0.88053212422852067</v>
      </c>
      <c r="AA55" s="426">
        <f t="shared" si="30"/>
        <v>2.9021706506864996E-2</v>
      </c>
      <c r="AB55" s="426">
        <f t="shared" si="31"/>
        <v>1.7971703613741702E-2</v>
      </c>
      <c r="AC55" s="365"/>
    </row>
    <row r="56" spans="2:29">
      <c r="B56" s="331" t="s">
        <v>85</v>
      </c>
      <c r="C56" s="334"/>
      <c r="D56" s="400"/>
      <c r="E56" s="345">
        <f>'CODE-Monthly '!C41</f>
        <v>588</v>
      </c>
      <c r="F56" s="447">
        <f>CODEMonthlyLY!C41</f>
        <v>522</v>
      </c>
      <c r="G56" s="64">
        <f t="shared" si="3"/>
        <v>66</v>
      </c>
      <c r="H56" s="65">
        <f t="shared" si="0"/>
        <v>0.12643678160919541</v>
      </c>
      <c r="I56" s="426">
        <f t="shared" si="32"/>
        <v>1.7043478260869566E-2</v>
      </c>
      <c r="J56" s="426">
        <f t="shared" si="33"/>
        <v>1.863088014847598E-2</v>
      </c>
      <c r="K56" s="365"/>
      <c r="L56" s="426"/>
      <c r="M56" s="400"/>
      <c r="N56" s="345">
        <f>'Fiscal Monthly'!N51</f>
        <v>5481</v>
      </c>
      <c r="O56" s="437">
        <f>'Fiscal Monthly'!AB51</f>
        <v>5195.4649375535801</v>
      </c>
      <c r="P56" s="64">
        <f t="shared" si="24"/>
        <v>285.53506244641994</v>
      </c>
      <c r="Q56" s="65">
        <f t="shared" si="25"/>
        <v>5.495851976259733E-2</v>
      </c>
      <c r="R56" s="328">
        <f t="shared" si="28"/>
        <v>1.5558646531168389E-2</v>
      </c>
      <c r="S56" s="328">
        <f t="shared" si="29"/>
        <v>1.5884366783071219E-2</v>
      </c>
      <c r="T56" s="365"/>
      <c r="U56" s="426"/>
      <c r="V56" s="400"/>
      <c r="W56" s="345">
        <f>'Calendar Monthly'!N51</f>
        <v>3314</v>
      </c>
      <c r="X56" s="437">
        <f>'Calendar Monthly'!AB51</f>
        <v>2986.5028422720889</v>
      </c>
      <c r="Y56" s="64">
        <f t="shared" si="26"/>
        <v>327.49715772791114</v>
      </c>
      <c r="Z56" s="65">
        <f t="shared" si="27"/>
        <v>0.10965908121445347</v>
      </c>
      <c r="AA56" s="426">
        <f t="shared" si="30"/>
        <v>1.6858533806091251E-2</v>
      </c>
      <c r="AB56" s="426">
        <f t="shared" si="31"/>
        <v>1.7692014554969448E-2</v>
      </c>
      <c r="AC56" s="365"/>
    </row>
    <row r="57" spans="2:29">
      <c r="B57" s="331" t="s">
        <v>86</v>
      </c>
      <c r="C57" s="334"/>
      <c r="D57" s="400"/>
      <c r="E57" s="345">
        <f>'CODE-Monthly '!C42</f>
        <v>2035</v>
      </c>
      <c r="F57" s="447">
        <f>CODEMonthlyLY!C42</f>
        <v>1097</v>
      </c>
      <c r="G57" s="64">
        <f t="shared" si="3"/>
        <v>938</v>
      </c>
      <c r="H57" s="65">
        <f t="shared" si="0"/>
        <v>0.85505925250683679</v>
      </c>
      <c r="I57" s="426">
        <f t="shared" si="32"/>
        <v>5.8985507246376814E-2</v>
      </c>
      <c r="J57" s="426">
        <f t="shared" si="33"/>
        <v>3.9153401384824045E-2</v>
      </c>
      <c r="K57" s="365"/>
      <c r="L57" s="426"/>
      <c r="M57" s="400"/>
      <c r="N57" s="345">
        <f>'Fiscal Monthly'!N52</f>
        <v>19156</v>
      </c>
      <c r="O57" s="437">
        <f>'Fiscal Monthly'!AB52</f>
        <v>16499.224878946781</v>
      </c>
      <c r="P57" s="64">
        <f t="shared" si="24"/>
        <v>2656.7751210532188</v>
      </c>
      <c r="Q57" s="65">
        <f t="shared" si="25"/>
        <v>0.16102423844427366</v>
      </c>
      <c r="R57" s="328">
        <f t="shared" si="28"/>
        <v>5.4377199954581582E-2</v>
      </c>
      <c r="S57" s="328">
        <f t="shared" si="29"/>
        <v>5.044394347062451E-2</v>
      </c>
      <c r="T57" s="365"/>
      <c r="U57" s="426"/>
      <c r="V57" s="400"/>
      <c r="W57" s="345">
        <f>'Calendar Monthly'!N52</f>
        <v>13669</v>
      </c>
      <c r="X57" s="437">
        <f>'Calendar Monthly'!AB52</f>
        <v>10760.634336293715</v>
      </c>
      <c r="Y57" s="64">
        <f t="shared" si="26"/>
        <v>2908.365663706285</v>
      </c>
      <c r="Z57" s="65">
        <f t="shared" si="27"/>
        <v>0.27027827289854861</v>
      </c>
      <c r="AA57" s="426">
        <f t="shared" si="30"/>
        <v>6.9535093118727007E-2</v>
      </c>
      <c r="AB57" s="426">
        <f t="shared" si="31"/>
        <v>6.37458959033088E-2</v>
      </c>
      <c r="AC57" s="365"/>
    </row>
    <row r="58" spans="2:29">
      <c r="B58" s="331" t="s">
        <v>87</v>
      </c>
      <c r="C58" s="334"/>
      <c r="D58" s="400"/>
      <c r="E58" s="345">
        <f>'CODE-Monthly '!C43</f>
        <v>1236</v>
      </c>
      <c r="F58" s="447">
        <f>CODEMonthlyLY!C43</f>
        <v>1136</v>
      </c>
      <c r="G58" s="64">
        <f t="shared" si="3"/>
        <v>100</v>
      </c>
      <c r="H58" s="65">
        <f t="shared" si="0"/>
        <v>8.8028169014084501E-2</v>
      </c>
      <c r="I58" s="426">
        <f t="shared" si="32"/>
        <v>3.5826086956521737E-2</v>
      </c>
      <c r="J58" s="426">
        <f t="shared" si="33"/>
        <v>4.0545363694767647E-2</v>
      </c>
      <c r="K58" s="365"/>
      <c r="L58" s="426"/>
      <c r="M58" s="400"/>
      <c r="N58" s="345">
        <f>'Fiscal Monthly'!N53</f>
        <v>11457</v>
      </c>
      <c r="O58" s="437">
        <f>'Fiscal Monthly'!AB53</f>
        <v>11174.826460083421</v>
      </c>
      <c r="P58" s="64">
        <f t="shared" si="24"/>
        <v>282.1735399165791</v>
      </c>
      <c r="Q58" s="65">
        <f t="shared" si="25"/>
        <v>2.525082075542788E-2</v>
      </c>
      <c r="R58" s="328">
        <f t="shared" si="28"/>
        <v>3.2522425343476782E-2</v>
      </c>
      <c r="S58" s="328">
        <f t="shared" si="29"/>
        <v>3.4165381609276589E-2</v>
      </c>
      <c r="T58" s="365"/>
      <c r="U58" s="426"/>
      <c r="V58" s="400"/>
      <c r="W58" s="345">
        <f>'Calendar Monthly'!N53</f>
        <v>6851</v>
      </c>
      <c r="X58" s="437">
        <f>'Calendar Monthly'!AB53</f>
        <v>6377.7239132354944</v>
      </c>
      <c r="Y58" s="64">
        <f t="shared" si="26"/>
        <v>473.27608676450564</v>
      </c>
      <c r="Z58" s="65">
        <f t="shared" si="27"/>
        <v>7.4207678664535842E-2</v>
      </c>
      <c r="AA58" s="426">
        <f t="shared" si="30"/>
        <v>3.4851483133835598E-2</v>
      </c>
      <c r="AB58" s="426">
        <f t="shared" si="31"/>
        <v>3.7781576063961146E-2</v>
      </c>
      <c r="AC58" s="365"/>
    </row>
    <row r="59" spans="2:29">
      <c r="B59" s="331" t="s">
        <v>88</v>
      </c>
      <c r="C59" s="334"/>
      <c r="D59" s="400"/>
      <c r="E59" s="345">
        <f>'CODE-Monthly '!C44</f>
        <v>464</v>
      </c>
      <c r="F59" s="447">
        <f>CODEMonthlyLY!C44</f>
        <v>31</v>
      </c>
      <c r="G59" s="64">
        <f t="shared" si="3"/>
        <v>433</v>
      </c>
      <c r="H59" s="65">
        <f t="shared" si="0"/>
        <v>13.96774193548387</v>
      </c>
      <c r="I59" s="426">
        <f t="shared" si="32"/>
        <v>1.344927536231884E-2</v>
      </c>
      <c r="J59" s="426">
        <f t="shared" si="33"/>
        <v>1.1064315796987651E-3</v>
      </c>
      <c r="K59" s="365"/>
      <c r="L59" s="426"/>
      <c r="M59" s="400"/>
      <c r="N59" s="345">
        <f>'Fiscal Monthly'!N54</f>
        <v>3230</v>
      </c>
      <c r="O59" s="437">
        <f>'Fiscal Monthly'!AB54</f>
        <v>1536.1460747281003</v>
      </c>
      <c r="P59" s="64">
        <f t="shared" si="24"/>
        <v>1693.8539252718997</v>
      </c>
      <c r="Q59" s="65">
        <f t="shared" si="25"/>
        <v>1.1026646183838433</v>
      </c>
      <c r="R59" s="328">
        <f t="shared" si="28"/>
        <v>9.1688429658226406E-3</v>
      </c>
      <c r="S59" s="328">
        <f t="shared" si="29"/>
        <v>4.6965397662458259E-3</v>
      </c>
      <c r="T59" s="365"/>
      <c r="U59" s="426"/>
      <c r="V59" s="400"/>
      <c r="W59" s="345">
        <f>'Calendar Monthly'!N54</f>
        <v>2586</v>
      </c>
      <c r="X59" s="437">
        <f>'Calendar Monthly'!AB54</f>
        <v>865.99041920292871</v>
      </c>
      <c r="Y59" s="64">
        <f t="shared" si="26"/>
        <v>1720.0095807970713</v>
      </c>
      <c r="Z59" s="65">
        <f t="shared" si="27"/>
        <v>1.9861762239589156</v>
      </c>
      <c r="AA59" s="426">
        <f t="shared" si="30"/>
        <v>1.3155150399080259E-2</v>
      </c>
      <c r="AB59" s="426">
        <f t="shared" si="31"/>
        <v>5.1301190422930326E-3</v>
      </c>
      <c r="AC59" s="365"/>
    </row>
    <row r="60" spans="2:29">
      <c r="B60" s="331" t="s">
        <v>89</v>
      </c>
      <c r="C60" s="334"/>
      <c r="D60" s="400"/>
      <c r="E60" s="345">
        <f>'CODE-Monthly '!C45</f>
        <v>973</v>
      </c>
      <c r="F60" s="447">
        <f>CODEMonthlyLY!C45</f>
        <v>252</v>
      </c>
      <c r="G60" s="64">
        <f t="shared" si="3"/>
        <v>721</v>
      </c>
      <c r="H60" s="65">
        <f t="shared" si="0"/>
        <v>2.8611111111111112</v>
      </c>
      <c r="I60" s="426">
        <f t="shared" si="32"/>
        <v>2.8202898550724637E-2</v>
      </c>
      <c r="J60" s="426">
        <f t="shared" si="33"/>
        <v>8.994218002712542E-3</v>
      </c>
      <c r="K60" s="365"/>
      <c r="L60" s="426"/>
      <c r="M60" s="400"/>
      <c r="N60" s="345">
        <f>'Fiscal Monthly'!N55</f>
        <v>6712</v>
      </c>
      <c r="O60" s="437">
        <f>'Fiscal Monthly'!AB55</f>
        <v>2959.2967925308412</v>
      </c>
      <c r="P60" s="64">
        <f t="shared" si="24"/>
        <v>3752.7032074691588</v>
      </c>
      <c r="Q60" s="65">
        <f t="shared" si="25"/>
        <v>1.2681064018116894</v>
      </c>
      <c r="R60" s="328">
        <f t="shared" si="28"/>
        <v>1.9053026002043828E-2</v>
      </c>
      <c r="S60" s="328">
        <f t="shared" si="29"/>
        <v>9.0476129157865803E-3</v>
      </c>
      <c r="T60" s="365"/>
      <c r="U60" s="426"/>
      <c r="V60" s="400"/>
      <c r="W60" s="345">
        <f>'Calendar Monthly'!N55</f>
        <v>4976</v>
      </c>
      <c r="X60" s="437">
        <f>'Calendar Monthly'!AB55</f>
        <v>1643.4251559548334</v>
      </c>
      <c r="Y60" s="64">
        <f t="shared" si="26"/>
        <v>3332.5748440451666</v>
      </c>
      <c r="Z60" s="65">
        <f t="shared" si="27"/>
        <v>2.0278227042891612</v>
      </c>
      <c r="AA60" s="426">
        <f t="shared" si="30"/>
        <v>2.5313236034734482E-2</v>
      </c>
      <c r="AB60" s="426">
        <f t="shared" si="31"/>
        <v>9.7356350603824034E-3</v>
      </c>
      <c r="AC60" s="365"/>
    </row>
    <row r="61" spans="2:29">
      <c r="B61" s="331" t="s">
        <v>90</v>
      </c>
      <c r="C61" s="334"/>
      <c r="D61" s="400"/>
      <c r="E61" s="345">
        <f>'CODE-Monthly '!C46</f>
        <v>500</v>
      </c>
      <c r="F61" s="447">
        <f>CODEMonthlyLY!C46</f>
        <v>423</v>
      </c>
      <c r="G61" s="64">
        <f t="shared" si="3"/>
        <v>77</v>
      </c>
      <c r="H61" s="65">
        <f t="shared" si="0"/>
        <v>0.18203309692671396</v>
      </c>
      <c r="I61" s="426">
        <f t="shared" si="32"/>
        <v>1.4492753623188406E-2</v>
      </c>
      <c r="J61" s="426">
        <f t="shared" si="33"/>
        <v>1.5097437361696053E-2</v>
      </c>
      <c r="K61" s="365"/>
      <c r="L61" s="426"/>
      <c r="M61" s="400"/>
      <c r="N61" s="345">
        <f>'Fiscal Monthly'!N56</f>
        <v>7200</v>
      </c>
      <c r="O61" s="437">
        <f>'Fiscal Monthly'!AB56</f>
        <v>4955.2955219951482</v>
      </c>
      <c r="P61" s="64">
        <f t="shared" si="24"/>
        <v>2244.7044780048518</v>
      </c>
      <c r="Q61" s="65">
        <f t="shared" si="25"/>
        <v>0.45299104120859124</v>
      </c>
      <c r="R61" s="328">
        <f t="shared" si="28"/>
        <v>2.0438287725672761E-2</v>
      </c>
      <c r="S61" s="328">
        <f t="shared" si="29"/>
        <v>1.5150084263092872E-2</v>
      </c>
      <c r="T61" s="365"/>
      <c r="U61" s="426"/>
      <c r="V61" s="400"/>
      <c r="W61" s="345">
        <f>'Calendar Monthly'!N56</f>
        <v>4577</v>
      </c>
      <c r="X61" s="437">
        <f>'Calendar Monthly'!AB56</f>
        <v>2279.0028379985456</v>
      </c>
      <c r="Y61" s="64">
        <f t="shared" si="26"/>
        <v>2297.9971620014544</v>
      </c>
      <c r="Z61" s="65">
        <f t="shared" si="27"/>
        <v>1.0083344889643007</v>
      </c>
      <c r="AA61" s="426">
        <f t="shared" si="30"/>
        <v>2.3283497052045764E-2</v>
      </c>
      <c r="AB61" s="426">
        <f t="shared" si="31"/>
        <v>1.3500791229789004E-2</v>
      </c>
      <c r="AC61" s="365"/>
    </row>
    <row r="62" spans="2:29">
      <c r="B62" s="331" t="s">
        <v>91</v>
      </c>
      <c r="C62" s="334"/>
      <c r="D62" s="400"/>
      <c r="E62" s="345">
        <f>'CODE-Monthly '!C47</f>
        <v>195</v>
      </c>
      <c r="F62" s="447">
        <f>CODEMonthlyLY!C47</f>
        <v>19</v>
      </c>
      <c r="G62" s="64">
        <f t="shared" si="3"/>
        <v>176</v>
      </c>
      <c r="H62" s="65">
        <f t="shared" si="0"/>
        <v>9.2631578947368425</v>
      </c>
      <c r="I62" s="426">
        <f t="shared" si="32"/>
        <v>5.6521739130434784E-3</v>
      </c>
      <c r="J62" s="426">
        <f t="shared" si="33"/>
        <v>6.7813548433150119E-4</v>
      </c>
      <c r="K62" s="365"/>
      <c r="L62" s="426"/>
      <c r="M62" s="400"/>
      <c r="N62" s="345">
        <f>'Fiscal Monthly'!N57</f>
        <v>1488</v>
      </c>
      <c r="O62" s="437">
        <f>'Fiscal Monthly'!AB57</f>
        <v>1169.1728183640084</v>
      </c>
      <c r="P62" s="64">
        <f t="shared" si="24"/>
        <v>318.82718163599156</v>
      </c>
      <c r="Q62" s="65">
        <f t="shared" si="25"/>
        <v>0.27269465781980606</v>
      </c>
      <c r="R62" s="328">
        <f t="shared" si="28"/>
        <v>4.2239127966390375E-3</v>
      </c>
      <c r="S62" s="328">
        <f t="shared" si="29"/>
        <v>3.5745732293279457E-3</v>
      </c>
      <c r="T62" s="365"/>
      <c r="U62" s="426"/>
      <c r="V62" s="400"/>
      <c r="W62" s="345">
        <f>'Calendar Monthly'!N57</f>
        <v>1042</v>
      </c>
      <c r="X62" s="437">
        <f>'Calendar Monthly'!AB57</f>
        <v>658.59229229323387</v>
      </c>
      <c r="Y62" s="64">
        <f t="shared" si="26"/>
        <v>383.40770770676613</v>
      </c>
      <c r="Z62" s="65">
        <f t="shared" si="27"/>
        <v>0.58216245800832478</v>
      </c>
      <c r="AA62" s="426">
        <f t="shared" si="30"/>
        <v>5.3007218545404597E-3</v>
      </c>
      <c r="AB62" s="426">
        <f t="shared" si="31"/>
        <v>3.9014945025727969E-3</v>
      </c>
      <c r="AC62" s="365"/>
    </row>
    <row r="63" spans="2:29">
      <c r="B63" s="331" t="s">
        <v>92</v>
      </c>
      <c r="C63" s="334"/>
      <c r="D63" s="400"/>
      <c r="E63" s="345">
        <f>'CODE-Monthly '!C48</f>
        <v>474</v>
      </c>
      <c r="F63" s="447">
        <f>CODEMonthlyLY!C48</f>
        <v>379</v>
      </c>
      <c r="G63" s="64">
        <f t="shared" si="3"/>
        <v>95</v>
      </c>
      <c r="H63" s="65">
        <f t="shared" si="0"/>
        <v>0.25065963060686014</v>
      </c>
      <c r="I63" s="426">
        <f t="shared" si="32"/>
        <v>1.3739130434782608E-2</v>
      </c>
      <c r="J63" s="426">
        <f t="shared" si="33"/>
        <v>1.3527018345349417E-2</v>
      </c>
      <c r="K63" s="365"/>
      <c r="L63" s="426"/>
      <c r="M63" s="400"/>
      <c r="N63" s="345">
        <f>'Fiscal Monthly'!N58</f>
        <v>5335</v>
      </c>
      <c r="O63" s="437">
        <f>'Fiscal Monthly'!AB58</f>
        <v>6250.6142487016596</v>
      </c>
      <c r="P63" s="64">
        <f t="shared" si="24"/>
        <v>-915.61424870165956</v>
      </c>
      <c r="Q63" s="65">
        <f t="shared" si="25"/>
        <v>-0.14648388338663604</v>
      </c>
      <c r="R63" s="328">
        <f t="shared" si="28"/>
        <v>1.5144203474508913E-2</v>
      </c>
      <c r="S63" s="328">
        <f t="shared" si="29"/>
        <v>1.9110329978017364E-2</v>
      </c>
      <c r="T63" s="365"/>
      <c r="U63" s="426"/>
      <c r="V63" s="400"/>
      <c r="W63" s="345">
        <f>'Calendar Monthly'!N58</f>
        <v>2323</v>
      </c>
      <c r="X63" s="437">
        <f>'Calendar Monthly'!AB58</f>
        <v>3047.7974991404294</v>
      </c>
      <c r="Y63" s="64">
        <f t="shared" si="26"/>
        <v>-724.79749914042941</v>
      </c>
      <c r="Z63" s="65">
        <f t="shared" si="27"/>
        <v>-0.2378102545673865</v>
      </c>
      <c r="AA63" s="426">
        <f t="shared" si="30"/>
        <v>1.1817252272646342E-2</v>
      </c>
      <c r="AB63" s="426">
        <f t="shared" si="31"/>
        <v>1.8055123521787484E-2</v>
      </c>
      <c r="AC63" s="365"/>
    </row>
    <row r="64" spans="2:29">
      <c r="B64" s="331" t="s">
        <v>93</v>
      </c>
      <c r="C64" s="334"/>
      <c r="D64" s="400"/>
      <c r="E64" s="345">
        <f>'CODE-Monthly '!C49</f>
        <v>391</v>
      </c>
      <c r="F64" s="447">
        <f>CODEMonthlyLY!C49</f>
        <v>129</v>
      </c>
      <c r="G64" s="64">
        <f t="shared" si="3"/>
        <v>262</v>
      </c>
      <c r="H64" s="65">
        <f t="shared" si="0"/>
        <v>2.0310077519379846</v>
      </c>
      <c r="I64" s="426">
        <f t="shared" si="32"/>
        <v>1.1333333333333334E-2</v>
      </c>
      <c r="J64" s="426">
        <f t="shared" si="33"/>
        <v>4.6041830251980871E-3</v>
      </c>
      <c r="K64" s="365"/>
      <c r="L64" s="426"/>
      <c r="M64" s="400"/>
      <c r="N64" s="345">
        <f>'Fiscal Monthly'!N59</f>
        <v>3536</v>
      </c>
      <c r="O64" s="437">
        <f>'Fiscal Monthly'!AB59</f>
        <v>1141.3039780758731</v>
      </c>
      <c r="P64" s="64">
        <f t="shared" si="24"/>
        <v>2394.6960219241269</v>
      </c>
      <c r="Q64" s="65">
        <f t="shared" si="25"/>
        <v>2.098210527541795</v>
      </c>
      <c r="R64" s="328">
        <f t="shared" si="28"/>
        <v>1.0037470194163733E-2</v>
      </c>
      <c r="S64" s="328">
        <f t="shared" si="29"/>
        <v>3.4893683658024843E-3</v>
      </c>
      <c r="T64" s="365"/>
      <c r="U64" s="426"/>
      <c r="V64" s="400"/>
      <c r="W64" s="345">
        <f>'Calendar Monthly'!N59</f>
        <v>2875</v>
      </c>
      <c r="X64" s="437">
        <f>'Calendar Monthly'!AB59</f>
        <v>735.34156785735388</v>
      </c>
      <c r="Y64" s="64">
        <f t="shared" si="26"/>
        <v>2139.6584321426462</v>
      </c>
      <c r="Z64" s="65">
        <f t="shared" si="27"/>
        <v>2.9097476950435506</v>
      </c>
      <c r="AA64" s="426">
        <f t="shared" si="30"/>
        <v>1.4625312218621711E-2</v>
      </c>
      <c r="AB64" s="426">
        <f t="shared" si="31"/>
        <v>4.3561564841869647E-3</v>
      </c>
      <c r="AC64" s="365"/>
    </row>
    <row r="65" spans="2:29">
      <c r="B65" s="331" t="s">
        <v>94</v>
      </c>
      <c r="C65" s="334"/>
      <c r="D65" s="400"/>
      <c r="E65" s="345">
        <f>'CODE-Monthly '!C50</f>
        <v>2898</v>
      </c>
      <c r="F65" s="447">
        <f>CODEMonthlyLY!C50</f>
        <v>671</v>
      </c>
      <c r="G65" s="64">
        <f t="shared" si="3"/>
        <v>2227</v>
      </c>
      <c r="H65" s="65">
        <f t="shared" si="0"/>
        <v>3.3189269746646795</v>
      </c>
      <c r="I65" s="426">
        <f t="shared" si="32"/>
        <v>8.4000000000000005E-2</v>
      </c>
      <c r="J65" s="426">
        <f t="shared" si="33"/>
        <v>2.3948889999286172E-2</v>
      </c>
      <c r="K65" s="365"/>
      <c r="L65" s="426"/>
      <c r="M65" s="400"/>
      <c r="N65" s="345">
        <f>'Fiscal Monthly'!N60</f>
        <v>16865</v>
      </c>
      <c r="O65" s="437">
        <f>'Fiscal Monthly'!AB60</f>
        <v>6076.3143109783969</v>
      </c>
      <c r="P65" s="64">
        <f t="shared" si="24"/>
        <v>10788.685689021604</v>
      </c>
      <c r="Q65" s="65">
        <f t="shared" si="25"/>
        <v>1.7755312080431913</v>
      </c>
      <c r="R65" s="328">
        <f t="shared" si="28"/>
        <v>4.787385034631543E-2</v>
      </c>
      <c r="S65" s="328">
        <f t="shared" si="29"/>
        <v>1.8577433658950593E-2</v>
      </c>
      <c r="T65" s="365"/>
      <c r="U65" s="426"/>
      <c r="V65" s="400"/>
      <c r="W65" s="345">
        <f>'Calendar Monthly'!N60</f>
        <v>13611</v>
      </c>
      <c r="X65" s="437">
        <f>'Calendar Monthly'!AB60</f>
        <v>3266.1837281763383</v>
      </c>
      <c r="Y65" s="64">
        <f t="shared" si="26"/>
        <v>10344.816271823662</v>
      </c>
      <c r="Z65" s="65">
        <f t="shared" si="27"/>
        <v>3.1672487320851519</v>
      </c>
      <c r="AA65" s="426">
        <f t="shared" si="30"/>
        <v>6.9240043341794816E-2</v>
      </c>
      <c r="AB65" s="426">
        <f t="shared" si="31"/>
        <v>1.9348841474444361E-2</v>
      </c>
      <c r="AC65" s="365"/>
    </row>
    <row r="66" spans="2:29">
      <c r="B66" s="331" t="s">
        <v>95</v>
      </c>
      <c r="C66" s="334"/>
      <c r="D66" s="400"/>
      <c r="E66" s="345">
        <f>'CODE-Monthly '!C51</f>
        <v>2761</v>
      </c>
      <c r="F66" s="447">
        <f>CODEMonthlyLY!C51</f>
        <v>5140</v>
      </c>
      <c r="G66" s="64">
        <f t="shared" si="3"/>
        <v>-2379</v>
      </c>
      <c r="H66" s="65">
        <f t="shared" si="0"/>
        <v>-0.46284046692607006</v>
      </c>
      <c r="I66" s="426">
        <f t="shared" si="32"/>
        <v>8.0028985507246381E-2</v>
      </c>
      <c r="J66" s="426">
        <f t="shared" si="33"/>
        <v>0.18345349418231138</v>
      </c>
      <c r="K66" s="365"/>
      <c r="L66" s="426"/>
      <c r="M66" s="400"/>
      <c r="N66" s="345">
        <f>'Fiscal Monthly'!N61</f>
        <v>33795</v>
      </c>
      <c r="O66" s="437">
        <f>'Fiscal Monthly'!AB61</f>
        <v>49887.399915926726</v>
      </c>
      <c r="P66" s="64">
        <f t="shared" si="24"/>
        <v>-16092.399915926726</v>
      </c>
      <c r="Q66" s="65">
        <f t="shared" si="25"/>
        <v>-0.32257443649191209</v>
      </c>
      <c r="R66" s="328">
        <f t="shared" si="28"/>
        <v>9.5932213012376519E-2</v>
      </c>
      <c r="S66" s="328">
        <f t="shared" si="29"/>
        <v>0.15252335789825819</v>
      </c>
      <c r="T66" s="365"/>
      <c r="U66" s="426"/>
      <c r="V66" s="400"/>
      <c r="W66" s="345">
        <f>'Calendar Monthly'!N61</f>
        <v>8311</v>
      </c>
      <c r="X66" s="437">
        <f>'Calendar Monthly'!AB61</f>
        <v>24198.411549705361</v>
      </c>
      <c r="Y66" s="64">
        <f t="shared" si="26"/>
        <v>-15887.411549705361</v>
      </c>
      <c r="Z66" s="65">
        <f t="shared" si="27"/>
        <v>-0.65654770426031561</v>
      </c>
      <c r="AA66" s="426">
        <f t="shared" si="30"/>
        <v>4.2278598208335662E-2</v>
      </c>
      <c r="AB66" s="426">
        <f t="shared" si="31"/>
        <v>0.14335116085770122</v>
      </c>
      <c r="AC66" s="365"/>
    </row>
    <row r="67" spans="2:29">
      <c r="B67" s="331" t="s">
        <v>96</v>
      </c>
      <c r="C67" s="334"/>
      <c r="D67" s="400"/>
      <c r="E67" s="345">
        <f>'CODE-Monthly '!C52</f>
        <v>2902</v>
      </c>
      <c r="F67" s="447">
        <f>CODEMonthlyLY!C52</f>
        <v>801</v>
      </c>
      <c r="G67" s="64">
        <f t="shared" si="3"/>
        <v>2101</v>
      </c>
      <c r="H67" s="65">
        <f t="shared" si="0"/>
        <v>2.6229712858926342</v>
      </c>
      <c r="I67" s="426">
        <f t="shared" si="32"/>
        <v>8.4115942028985508E-2</v>
      </c>
      <c r="J67" s="426">
        <f t="shared" si="33"/>
        <v>2.8588764365764865E-2</v>
      </c>
      <c r="K67" s="365"/>
      <c r="L67" s="426"/>
      <c r="M67" s="400"/>
      <c r="N67" s="345">
        <f>'Fiscal Monthly'!N62</f>
        <v>26538</v>
      </c>
      <c r="O67" s="437">
        <f>'Fiscal Monthly'!AB62</f>
        <v>15025.131360678983</v>
      </c>
      <c r="P67" s="64">
        <f t="shared" si="24"/>
        <v>11512.868639321017</v>
      </c>
      <c r="Q67" s="65">
        <f t="shared" si="25"/>
        <v>0.76624079769780817</v>
      </c>
      <c r="R67" s="328">
        <f t="shared" si="28"/>
        <v>7.5332122175542179E-2</v>
      </c>
      <c r="S67" s="328">
        <f t="shared" si="29"/>
        <v>4.5937120231867523E-2</v>
      </c>
      <c r="T67" s="365"/>
      <c r="U67" s="426"/>
      <c r="V67" s="400"/>
      <c r="W67" s="345">
        <f>'Calendar Monthly'!N62</f>
        <v>20405</v>
      </c>
      <c r="X67" s="437">
        <f>'Calendar Monthly'!AB62</f>
        <v>9456.7637771942318</v>
      </c>
      <c r="Y67" s="64">
        <f t="shared" si="26"/>
        <v>10948.236222805768</v>
      </c>
      <c r="Z67" s="65">
        <f t="shared" si="27"/>
        <v>1.1577148885973387</v>
      </c>
      <c r="AA67" s="426">
        <f t="shared" si="30"/>
        <v>0.10380156376381774</v>
      </c>
      <c r="AB67" s="426">
        <f t="shared" si="31"/>
        <v>5.6021779059062186E-2</v>
      </c>
      <c r="AC67" s="365"/>
    </row>
    <row r="68" spans="2:29">
      <c r="B68" s="331" t="s">
        <v>97</v>
      </c>
      <c r="C68" s="334"/>
      <c r="D68" s="400"/>
      <c r="E68" s="345">
        <f>'CODE-Monthly '!C53</f>
        <v>226</v>
      </c>
      <c r="F68" s="447">
        <f>CODEMonthlyLY!C53</f>
        <v>77</v>
      </c>
      <c r="G68" s="64">
        <f t="shared" si="3"/>
        <v>149</v>
      </c>
      <c r="H68" s="65">
        <f t="shared" si="0"/>
        <v>1.9350649350649352</v>
      </c>
      <c r="I68" s="426">
        <f t="shared" si="32"/>
        <v>6.5507246376811596E-3</v>
      </c>
      <c r="J68" s="426">
        <f t="shared" si="33"/>
        <v>2.7482332786066101E-3</v>
      </c>
      <c r="K68" s="365"/>
      <c r="L68" s="426"/>
      <c r="M68" s="400"/>
      <c r="N68" s="345">
        <f>'Fiscal Monthly'!N63</f>
        <v>2534</v>
      </c>
      <c r="O68" s="437">
        <f>'Fiscal Monthly'!AB63</f>
        <v>791.39644219989589</v>
      </c>
      <c r="P68" s="64">
        <f t="shared" si="24"/>
        <v>1742.6035578001042</v>
      </c>
      <c r="Q68" s="65">
        <f t="shared" si="25"/>
        <v>2.2019350415021788</v>
      </c>
      <c r="R68" s="328">
        <f t="shared" si="28"/>
        <v>7.1931418190076075E-3</v>
      </c>
      <c r="S68" s="328">
        <f t="shared" si="29"/>
        <v>2.4195777490204893E-3</v>
      </c>
      <c r="T68" s="365"/>
      <c r="U68" s="426"/>
      <c r="V68" s="400"/>
      <c r="W68" s="345">
        <f>'Calendar Monthly'!N63</f>
        <v>2197</v>
      </c>
      <c r="X68" s="437">
        <f>'Calendar Monthly'!AB63</f>
        <v>479.19358659529252</v>
      </c>
      <c r="Y68" s="64">
        <f t="shared" si="26"/>
        <v>1717.8064134047074</v>
      </c>
      <c r="Z68" s="65">
        <f t="shared" si="27"/>
        <v>3.5847859016850681</v>
      </c>
      <c r="AA68" s="426">
        <f t="shared" si="30"/>
        <v>1.1176282067586748E-2</v>
      </c>
      <c r="AB68" s="426">
        <f t="shared" si="31"/>
        <v>2.8387382689520771E-3</v>
      </c>
      <c r="AC68" s="365"/>
    </row>
    <row r="69" spans="2:29">
      <c r="B69" s="331"/>
      <c r="C69" s="334"/>
      <c r="D69" s="400"/>
      <c r="E69" s="345"/>
      <c r="F69" s="447"/>
      <c r="G69" s="64"/>
      <c r="H69" s="65"/>
      <c r="I69" s="426"/>
      <c r="J69" s="426"/>
      <c r="K69" s="365"/>
      <c r="L69" s="426"/>
      <c r="M69" s="400"/>
      <c r="N69" s="345"/>
      <c r="O69" s="437"/>
      <c r="P69" s="64"/>
      <c r="Q69" s="65"/>
      <c r="R69" s="328"/>
      <c r="S69" s="328"/>
      <c r="T69" s="365"/>
      <c r="U69" s="426"/>
      <c r="V69" s="400"/>
      <c r="W69" s="345"/>
      <c r="X69" s="437"/>
      <c r="Y69" s="64"/>
      <c r="Z69" s="65"/>
      <c r="AA69" s="426"/>
      <c r="AB69" s="426"/>
      <c r="AC69" s="365"/>
    </row>
    <row r="70" spans="2:29">
      <c r="B70" s="331" t="s">
        <v>18</v>
      </c>
      <c r="C70" s="334"/>
      <c r="D70" s="400"/>
      <c r="E70" s="345">
        <f>'CODE-Monthly '!C54</f>
        <v>39</v>
      </c>
      <c r="F70" s="447">
        <f>CODEMonthlyLY!C54</f>
        <v>1</v>
      </c>
      <c r="G70" s="64">
        <f t="shared" si="3"/>
        <v>38</v>
      </c>
      <c r="H70" s="65">
        <f>IF(F70=0,"-",(E70-F70)/F70)</f>
        <v>38</v>
      </c>
      <c r="I70" s="383">
        <f>E70/$E$11</f>
        <v>2.8623853211009174E-4</v>
      </c>
      <c r="J70" s="426">
        <f t="shared" ref="J70:J71" si="34">F70/$F$11</f>
        <v>8.0485488466429502E-6</v>
      </c>
      <c r="K70" s="366"/>
      <c r="L70" s="427"/>
      <c r="M70" s="400"/>
      <c r="N70" s="345">
        <f>'Fiscal Monthly'!N65</f>
        <v>327</v>
      </c>
      <c r="O70" s="437">
        <f>'Fiscal Monthly'!AB65</f>
        <v>20.255706406168411</v>
      </c>
      <c r="P70" s="64">
        <f t="shared" ref="P70:P71" si="35">N70-O70</f>
        <v>306.74429359383157</v>
      </c>
      <c r="Q70" s="65">
        <f t="shared" ref="Q70:Q71" si="36">(N70-O70)/O70</f>
        <v>15.143598916916551</v>
      </c>
      <c r="R70" s="383">
        <f>N70/$N$11</f>
        <v>2.2188626395101404E-4</v>
      </c>
      <c r="S70" s="329">
        <f>O70/$O$11</f>
        <v>1.3838370904899922E-5</v>
      </c>
      <c r="T70" s="366"/>
      <c r="U70" s="383"/>
      <c r="V70" s="400"/>
      <c r="W70" s="345">
        <f>'Calendar Monthly'!N65</f>
        <v>280</v>
      </c>
      <c r="X70" s="437">
        <f>'Calendar Monthly'!AB65</f>
        <v>7</v>
      </c>
      <c r="Y70" s="64">
        <f t="shared" ref="Y70:Y71" si="37">W70-X70</f>
        <v>273</v>
      </c>
      <c r="Z70" s="65">
        <f>IF(X70=0,"-",(W70-X70)/X70)</f>
        <v>39</v>
      </c>
      <c r="AA70" s="383">
        <f>W70/$W$11</f>
        <v>3.7714806024670872E-4</v>
      </c>
      <c r="AB70" s="427">
        <f>X70/$X$11</f>
        <v>9.6345359468787378E-6</v>
      </c>
      <c r="AC70" s="366"/>
    </row>
    <row r="71" spans="2:29">
      <c r="B71" s="331" t="s">
        <v>19</v>
      </c>
      <c r="C71" s="334"/>
      <c r="D71" s="400"/>
      <c r="E71" s="345">
        <f>'CODE-Monthly '!C55</f>
        <v>180</v>
      </c>
      <c r="F71" s="447">
        <f>CODEMonthlyLY!C55</f>
        <v>1861</v>
      </c>
      <c r="G71" s="64">
        <f t="shared" si="3"/>
        <v>-1681</v>
      </c>
      <c r="H71" s="65">
        <f t="shared" si="0"/>
        <v>-0.9032778076303063</v>
      </c>
      <c r="I71" s="426">
        <f>E71/$E$11</f>
        <v>1.3211009174311926E-3</v>
      </c>
      <c r="J71" s="426">
        <f t="shared" si="34"/>
        <v>1.497834940360253E-2</v>
      </c>
      <c r="K71" s="365"/>
      <c r="L71" s="426"/>
      <c r="M71" s="400"/>
      <c r="N71" s="345">
        <f>'Fiscal Monthly'!N66</f>
        <v>3542</v>
      </c>
      <c r="O71" s="437">
        <f>'Fiscal Monthly'!AB66</f>
        <v>9017</v>
      </c>
      <c r="P71" s="64">
        <f t="shared" si="35"/>
        <v>-5475</v>
      </c>
      <c r="Q71" s="65">
        <f t="shared" si="36"/>
        <v>-0.60718642564045688</v>
      </c>
      <c r="R71" s="328">
        <f>N71/$N$11</f>
        <v>2.403428583836366E-3</v>
      </c>
      <c r="S71" s="328">
        <f>O71/$O$11</f>
        <v>6.1602685163072626E-3</v>
      </c>
      <c r="T71" s="365"/>
      <c r="U71" s="426"/>
      <c r="V71" s="400"/>
      <c r="W71" s="345">
        <f>'Calendar Monthly'!N66</f>
        <v>2122</v>
      </c>
      <c r="X71" s="437">
        <f>'Calendar Monthly'!AB66</f>
        <v>3625</v>
      </c>
      <c r="Y71" s="64">
        <f t="shared" si="37"/>
        <v>-1503</v>
      </c>
      <c r="Z71" s="65">
        <f t="shared" ref="Z71" si="38">(W71-X71)/X71</f>
        <v>-0.4146206896551724</v>
      </c>
      <c r="AA71" s="426">
        <f>W71/$W$11</f>
        <v>2.8582435137268426E-3</v>
      </c>
      <c r="AB71" s="426">
        <f>X71/$X$11</f>
        <v>4.9893132582050602E-3</v>
      </c>
      <c r="AC71" s="365"/>
    </row>
    <row r="72" spans="2:29">
      <c r="B72" s="155"/>
      <c r="C72" s="374"/>
      <c r="D72" s="403"/>
      <c r="E72" s="375"/>
      <c r="F72" s="454"/>
      <c r="G72" s="60"/>
      <c r="H72" s="61"/>
      <c r="I72" s="425"/>
      <c r="J72" s="425"/>
      <c r="K72" s="363"/>
      <c r="L72" s="425"/>
      <c r="M72" s="403"/>
      <c r="N72" s="375"/>
      <c r="O72" s="435"/>
      <c r="P72" s="60"/>
      <c r="Q72" s="61"/>
      <c r="R72" s="327"/>
      <c r="S72" s="327"/>
      <c r="T72" s="363"/>
      <c r="U72" s="425"/>
      <c r="V72" s="403"/>
      <c r="W72" s="375"/>
      <c r="X72" s="435"/>
      <c r="Y72" s="60"/>
      <c r="Z72" s="61"/>
      <c r="AA72" s="425"/>
      <c r="AB72" s="425"/>
      <c r="AC72" s="363"/>
    </row>
    <row r="73" spans="2:29" s="315" customFormat="1">
      <c r="B73" s="336" t="s">
        <v>98</v>
      </c>
      <c r="C73" s="391"/>
      <c r="D73" s="401"/>
      <c r="E73" s="348">
        <f>'CODE-Monthly '!C57</f>
        <v>1080</v>
      </c>
      <c r="F73" s="451">
        <f>CODEMonthlyLY!C57</f>
        <v>965</v>
      </c>
      <c r="G73" s="55">
        <f t="shared" si="3"/>
        <v>115</v>
      </c>
      <c r="H73" s="57">
        <f t="shared" si="0"/>
        <v>0.11917098445595854</v>
      </c>
      <c r="I73" s="380">
        <f>E73/$E$229</f>
        <v>7.4092876793150526E-3</v>
      </c>
      <c r="J73" s="380">
        <f>F73/$F$229</f>
        <v>6.9795026833113947E-3</v>
      </c>
      <c r="K73" s="399"/>
      <c r="L73" s="425"/>
      <c r="M73" s="401"/>
      <c r="N73" s="348">
        <f>'Fiscal Monthly'!N68</f>
        <v>19224</v>
      </c>
      <c r="O73" s="432">
        <f>'Fiscal Monthly'!AB68</f>
        <v>19867</v>
      </c>
      <c r="P73" s="55">
        <f t="shared" ref="P73" si="39">N73-O73</f>
        <v>-643</v>
      </c>
      <c r="Q73" s="57">
        <f t="shared" ref="Q73" si="40">(N73-O73)/O73</f>
        <v>-3.2365228771329344E-2</v>
      </c>
      <c r="R73" s="380">
        <f>N73/$N$229</f>
        <v>1.1740213838003909E-2</v>
      </c>
      <c r="S73" s="380">
        <f>O73/$O$229</f>
        <v>1.206994776242943E-2</v>
      </c>
      <c r="T73" s="399"/>
      <c r="U73" s="425"/>
      <c r="V73" s="401"/>
      <c r="W73" s="348">
        <f>'Calendar Monthly'!N68</f>
        <v>11031</v>
      </c>
      <c r="X73" s="432">
        <f>'Calendar Monthly'!AB68</f>
        <v>11840</v>
      </c>
      <c r="Y73" s="55">
        <f t="shared" ref="Y73" si="41">W73-X73</f>
        <v>-809</v>
      </c>
      <c r="Z73" s="57">
        <f t="shared" ref="Z73" si="42">(W73-X73)/X73</f>
        <v>-6.8327702702702706E-2</v>
      </c>
      <c r="AA73" s="380">
        <f>W73/$W$229</f>
        <v>1.3607044923848163E-2</v>
      </c>
      <c r="AB73" s="380">
        <f>X73/$X$229</f>
        <v>1.4547332891334417E-2</v>
      </c>
      <c r="AC73" s="399"/>
    </row>
    <row r="74" spans="2:29" s="315" customFormat="1">
      <c r="B74" s="155"/>
      <c r="C74" s="374"/>
      <c r="D74" s="403"/>
      <c r="E74" s="375"/>
      <c r="F74" s="454"/>
      <c r="G74" s="60"/>
      <c r="H74" s="61"/>
      <c r="I74" s="425"/>
      <c r="J74" s="425"/>
      <c r="K74" s="363"/>
      <c r="L74" s="425"/>
      <c r="M74" s="403"/>
      <c r="N74" s="375"/>
      <c r="O74" s="435"/>
      <c r="P74" s="60"/>
      <c r="Q74" s="61"/>
      <c r="R74" s="327"/>
      <c r="S74" s="327"/>
      <c r="T74" s="363"/>
      <c r="U74" s="425"/>
      <c r="V74" s="403"/>
      <c r="W74" s="375"/>
      <c r="X74" s="435"/>
      <c r="Y74" s="60"/>
      <c r="Z74" s="61"/>
      <c r="AA74" s="425"/>
      <c r="AB74" s="425"/>
      <c r="AC74" s="363"/>
    </row>
    <row r="75" spans="2:29" s="315" customFormat="1">
      <c r="B75" s="332" t="s">
        <v>99</v>
      </c>
      <c r="C75" s="391"/>
      <c r="D75" s="401"/>
      <c r="E75" s="346">
        <f>'CODE-Monthly '!C147+'CODE-Monthly '!C77+'CODE-Monthly '!C79+'CODE-Monthly '!C89+'CODE-Monthly '!C105+'CODE-Monthly '!C199+'CODE-Monthly '!C209</f>
        <v>7304</v>
      </c>
      <c r="F75" s="453">
        <f>CODEMonthlyLY!C147+CODEMonthlyLY!C77+CODEMonthlyLY!C79+CODEMonthlyLY!C89+CODEMonthlyLY!C105+CODEMonthlyLY!C199+CODEMonthlyLY!C209</f>
        <v>8813</v>
      </c>
      <c r="G75" s="58">
        <f t="shared" si="3"/>
        <v>-1509</v>
      </c>
      <c r="H75" s="59">
        <f t="shared" ref="H75:H138" si="43">(E75-F75)/F75</f>
        <v>-0.17122432769771928</v>
      </c>
      <c r="I75" s="381">
        <f>E75/$E$229</f>
        <v>5.0108738157145505E-2</v>
      </c>
      <c r="J75" s="381">
        <f>F75/$F$229</f>
        <v>6.3741302744065614E-2</v>
      </c>
      <c r="K75" s="402"/>
      <c r="L75" s="425"/>
      <c r="M75" s="401"/>
      <c r="N75" s="346">
        <f>'Fiscal Monthly'!N70</f>
        <v>116210</v>
      </c>
      <c r="O75" s="434">
        <f>'Fiscal Monthly'!AB70</f>
        <v>116175</v>
      </c>
      <c r="P75" s="58">
        <f t="shared" ref="P75" si="44">N75-O75</f>
        <v>35</v>
      </c>
      <c r="Q75" s="59">
        <f t="shared" ref="Q75" si="45">(N75-O75)/O75</f>
        <v>3.0126963632451045E-4</v>
      </c>
      <c r="R75" s="381">
        <f>N75/$N$229</f>
        <v>7.0970154500334698E-2</v>
      </c>
      <c r="S75" s="381">
        <f>O75/$O$229</f>
        <v>7.0580670523996525E-2</v>
      </c>
      <c r="T75" s="402"/>
      <c r="U75" s="425"/>
      <c r="V75" s="401"/>
      <c r="W75" s="346">
        <f>'Calendar Monthly'!N70</f>
        <v>50128</v>
      </c>
      <c r="X75" s="434">
        <f>'Calendar Monthly'!AB70</f>
        <v>51094</v>
      </c>
      <c r="Y75" s="58">
        <f t="shared" ref="Y75" si="46">W75-X75</f>
        <v>-966</v>
      </c>
      <c r="Z75" s="59">
        <f t="shared" ref="Z75" si="47">(W75-X75)/X75</f>
        <v>-1.8906329510314322E-2</v>
      </c>
      <c r="AA75" s="381">
        <f>W75/$W$229</f>
        <v>6.1834280477079201E-2</v>
      </c>
      <c r="AB75" s="381">
        <f>X75/$X$229</f>
        <v>6.2777147529547356E-2</v>
      </c>
      <c r="AC75" s="402"/>
    </row>
    <row r="76" spans="2:29" s="315" customFormat="1">
      <c r="B76" s="155"/>
      <c r="C76" s="374"/>
      <c r="D76" s="403"/>
      <c r="E76" s="375"/>
      <c r="F76" s="454"/>
      <c r="G76" s="60"/>
      <c r="H76" s="61"/>
      <c r="I76" s="425"/>
      <c r="J76" s="425"/>
      <c r="K76" s="363"/>
      <c r="L76" s="425"/>
      <c r="M76" s="403"/>
      <c r="N76" s="375"/>
      <c r="O76" s="435"/>
      <c r="P76" s="60"/>
      <c r="Q76" s="61"/>
      <c r="R76" s="327"/>
      <c r="S76" s="327"/>
      <c r="T76" s="363"/>
      <c r="U76" s="425"/>
      <c r="V76" s="403"/>
      <c r="W76" s="375"/>
      <c r="X76" s="435"/>
      <c r="Y76" s="60"/>
      <c r="Z76" s="61"/>
      <c r="AA76" s="425"/>
      <c r="AB76" s="425"/>
      <c r="AC76" s="363"/>
    </row>
    <row r="77" spans="2:29" s="315" customFormat="1">
      <c r="B77" s="336" t="s">
        <v>30</v>
      </c>
      <c r="C77" s="391"/>
      <c r="D77" s="401"/>
      <c r="E77" s="348">
        <f>SUM(E78:E106)+E112+E113+E122+E126</f>
        <v>2133</v>
      </c>
      <c r="F77" s="348">
        <f>SUM(F78:F106)+F112+F113+F122+F126</f>
        <v>2364</v>
      </c>
      <c r="G77" s="55">
        <f t="shared" ref="G77:G140" si="48">E77-F77</f>
        <v>-231</v>
      </c>
      <c r="H77" s="57">
        <f t="shared" si="43"/>
        <v>-9.7715736040609139E-2</v>
      </c>
      <c r="I77" s="380">
        <f>E77/$E$229</f>
        <v>1.4633343166647229E-2</v>
      </c>
      <c r="J77" s="380">
        <f>F77/$F$229</f>
        <v>1.7097973412795998E-2</v>
      </c>
      <c r="K77" s="399"/>
      <c r="L77" s="425"/>
      <c r="M77" s="401"/>
      <c r="N77" s="348">
        <f>'Fiscal Monthly'!N72</f>
        <v>39751</v>
      </c>
      <c r="O77" s="432">
        <f>'Fiscal Monthly'!AB72</f>
        <v>42989</v>
      </c>
      <c r="P77" s="55">
        <f t="shared" ref="P77:P126" si="49">N77-O77</f>
        <v>-3238</v>
      </c>
      <c r="Q77" s="57">
        <f t="shared" ref="Q77:Q86" si="50">(N77-O77)/O77</f>
        <v>-7.5321593896112954E-2</v>
      </c>
      <c r="R77" s="380">
        <f>N77/$N$229</f>
        <v>2.4276177708827163E-2</v>
      </c>
      <c r="S77" s="380">
        <f>O77/$O$229</f>
        <v>2.6117430128307181E-2</v>
      </c>
      <c r="T77" s="399"/>
      <c r="U77" s="425"/>
      <c r="V77" s="401"/>
      <c r="W77" s="348">
        <f>'Calendar Monthly'!N72</f>
        <v>18472</v>
      </c>
      <c r="X77" s="432">
        <f>'Calendar Monthly'!AB72</f>
        <v>21289</v>
      </c>
      <c r="Y77" s="55">
        <f t="shared" ref="Y77:Y126" si="51">W77-X77</f>
        <v>-2817</v>
      </c>
      <c r="Z77" s="57">
        <f t="shared" ref="Z77:Z86" si="52">(W77-X77)/X77</f>
        <v>-0.13232185635774343</v>
      </c>
      <c r="AA77" s="380">
        <f>W77/$W$229</f>
        <v>2.278572512313691E-2</v>
      </c>
      <c r="AB77" s="380">
        <f>X77/$X$229</f>
        <v>2.6156940027332636E-2</v>
      </c>
      <c r="AC77" s="399"/>
    </row>
    <row r="78" spans="2:29">
      <c r="B78" s="331" t="s">
        <v>100</v>
      </c>
      <c r="C78" s="334"/>
      <c r="D78" s="400"/>
      <c r="E78" s="345">
        <f>'CODE-Monthly '!C148</f>
        <v>0</v>
      </c>
      <c r="F78" s="447">
        <f>CODEMonthlyLY!C148</f>
        <v>0</v>
      </c>
      <c r="G78" s="64">
        <f t="shared" si="48"/>
        <v>0</v>
      </c>
      <c r="H78" s="65" t="str">
        <f>IF(F78=0,"-",(E78-F78)/F78)</f>
        <v>-</v>
      </c>
      <c r="I78" s="426">
        <f>E78/$E$77</f>
        <v>0</v>
      </c>
      <c r="J78" s="426">
        <f>F78/$F$77</f>
        <v>0</v>
      </c>
      <c r="K78" s="365"/>
      <c r="L78" s="426"/>
      <c r="M78" s="400"/>
      <c r="N78" s="345">
        <f>'Fiscal Monthly'!N73</f>
        <v>39</v>
      </c>
      <c r="O78" s="437">
        <f>'Fiscal Monthly'!AB73</f>
        <v>39</v>
      </c>
      <c r="P78" s="64">
        <f t="shared" si="49"/>
        <v>0</v>
      </c>
      <c r="Q78" s="65">
        <f t="shared" si="50"/>
        <v>0</v>
      </c>
      <c r="R78" s="328">
        <f t="shared" ref="R78:R106" si="53">N78/$N$77</f>
        <v>9.8110739352469129E-4</v>
      </c>
      <c r="S78" s="328">
        <f t="shared" ref="S78:S106" si="54">O78/$O$77</f>
        <v>9.0720882086115049E-4</v>
      </c>
      <c r="T78" s="365"/>
      <c r="U78" s="426"/>
      <c r="V78" s="400"/>
      <c r="W78" s="345">
        <f>'Calendar Monthly'!N73</f>
        <v>8</v>
      </c>
      <c r="X78" s="437">
        <f>'Calendar Monthly'!AB73</f>
        <v>3</v>
      </c>
      <c r="Y78" s="64">
        <f t="shared" si="51"/>
        <v>5</v>
      </c>
      <c r="Z78" s="65">
        <f t="shared" si="52"/>
        <v>1.6666666666666667</v>
      </c>
      <c r="AA78" s="426">
        <f t="shared" ref="AA78:AA106" si="55">W78/$W$77</f>
        <v>4.3308791684711995E-4</v>
      </c>
      <c r="AB78" s="426">
        <f t="shared" ref="AB78:AB106" si="56">X78/$X$77</f>
        <v>1.4091784489642537E-4</v>
      </c>
      <c r="AC78" s="365"/>
    </row>
    <row r="79" spans="2:29">
      <c r="B79" s="331" t="s">
        <v>101</v>
      </c>
      <c r="C79" s="334"/>
      <c r="D79" s="400"/>
      <c r="E79" s="345">
        <f>'CODE-Monthly '!C149</f>
        <v>34</v>
      </c>
      <c r="F79" s="447">
        <f>CODEMonthlyLY!C149</f>
        <v>24</v>
      </c>
      <c r="G79" s="64">
        <f t="shared" si="48"/>
        <v>10</v>
      </c>
      <c r="H79" s="65">
        <f t="shared" si="43"/>
        <v>0.41666666666666669</v>
      </c>
      <c r="I79" s="426">
        <f t="shared" ref="I79:I106" si="57">E79/$E$77</f>
        <v>1.5939990623534926E-2</v>
      </c>
      <c r="J79" s="426">
        <f t="shared" ref="J79:J106" si="58">F79/$F$77</f>
        <v>1.015228426395939E-2</v>
      </c>
      <c r="K79" s="365"/>
      <c r="L79" s="426"/>
      <c r="M79" s="400"/>
      <c r="N79" s="345">
        <f>'Fiscal Monthly'!N74</f>
        <v>391</v>
      </c>
      <c r="O79" s="437">
        <f>'Fiscal Monthly'!AB74</f>
        <v>376</v>
      </c>
      <c r="P79" s="64">
        <f t="shared" si="49"/>
        <v>15</v>
      </c>
      <c r="Q79" s="65">
        <f t="shared" si="50"/>
        <v>3.9893617021276598E-2</v>
      </c>
      <c r="R79" s="328">
        <f t="shared" si="53"/>
        <v>9.8362305350808785E-3</v>
      </c>
      <c r="S79" s="328">
        <f t="shared" si="54"/>
        <v>8.7464235036869894E-3</v>
      </c>
      <c r="T79" s="365"/>
      <c r="U79" s="426"/>
      <c r="V79" s="400"/>
      <c r="W79" s="345">
        <f>'Calendar Monthly'!N74</f>
        <v>201</v>
      </c>
      <c r="X79" s="437">
        <f>'Calendar Monthly'!AB74</f>
        <v>180</v>
      </c>
      <c r="Y79" s="64">
        <f t="shared" si="51"/>
        <v>21</v>
      </c>
      <c r="Z79" s="65">
        <f t="shared" si="52"/>
        <v>0.11666666666666667</v>
      </c>
      <c r="AA79" s="426">
        <f t="shared" si="55"/>
        <v>1.0881333910783889E-2</v>
      </c>
      <c r="AB79" s="426">
        <f t="shared" si="56"/>
        <v>8.4550706937855224E-3</v>
      </c>
      <c r="AC79" s="365"/>
    </row>
    <row r="80" spans="2:29">
      <c r="B80" s="331" t="s">
        <v>102</v>
      </c>
      <c r="C80" s="334"/>
      <c r="D80" s="400"/>
      <c r="E80" s="345">
        <f>'CODE-Monthly '!C150</f>
        <v>23</v>
      </c>
      <c r="F80" s="447">
        <f>CODEMonthlyLY!C150</f>
        <v>52</v>
      </c>
      <c r="G80" s="64">
        <f t="shared" si="48"/>
        <v>-29</v>
      </c>
      <c r="H80" s="65">
        <f t="shared" si="43"/>
        <v>-0.55769230769230771</v>
      </c>
      <c r="I80" s="426">
        <f t="shared" si="57"/>
        <v>1.0782934833567745E-2</v>
      </c>
      <c r="J80" s="426">
        <f t="shared" si="58"/>
        <v>2.1996615905245348E-2</v>
      </c>
      <c r="K80" s="365"/>
      <c r="L80" s="426"/>
      <c r="M80" s="400"/>
      <c r="N80" s="345">
        <f>'Fiscal Monthly'!N75</f>
        <v>393</v>
      </c>
      <c r="O80" s="437">
        <f>'Fiscal Monthly'!AB75</f>
        <v>578</v>
      </c>
      <c r="P80" s="64">
        <f t="shared" si="49"/>
        <v>-185</v>
      </c>
      <c r="Q80" s="65">
        <f t="shared" si="50"/>
        <v>-0.32006920415224915</v>
      </c>
      <c r="R80" s="328">
        <f t="shared" si="53"/>
        <v>9.8865437347488115E-3</v>
      </c>
      <c r="S80" s="328">
        <f t="shared" si="54"/>
        <v>1.3445299960454999E-2</v>
      </c>
      <c r="T80" s="365"/>
      <c r="U80" s="426"/>
      <c r="V80" s="400"/>
      <c r="W80" s="345">
        <f>'Calendar Monthly'!N75</f>
        <v>165</v>
      </c>
      <c r="X80" s="437">
        <f>'Calendar Monthly'!AB75</f>
        <v>297</v>
      </c>
      <c r="Y80" s="64">
        <f t="shared" si="51"/>
        <v>-132</v>
      </c>
      <c r="Z80" s="65">
        <f t="shared" si="52"/>
        <v>-0.44444444444444442</v>
      </c>
      <c r="AA80" s="426">
        <f t="shared" si="55"/>
        <v>8.9324382849718491E-3</v>
      </c>
      <c r="AB80" s="426">
        <f t="shared" si="56"/>
        <v>1.3950866644746113E-2</v>
      </c>
      <c r="AC80" s="365"/>
    </row>
    <row r="81" spans="2:29">
      <c r="B81" s="331" t="s">
        <v>103</v>
      </c>
      <c r="C81" s="334"/>
      <c r="D81" s="400"/>
      <c r="E81" s="345">
        <f>'CODE-Monthly '!C151</f>
        <v>0</v>
      </c>
      <c r="F81" s="447">
        <f>CODEMonthlyLY!C151</f>
        <v>4</v>
      </c>
      <c r="G81" s="64">
        <f t="shared" si="48"/>
        <v>-4</v>
      </c>
      <c r="H81" s="65">
        <f>IF(F81=0,"-",(E81-F81)/F81)</f>
        <v>-1</v>
      </c>
      <c r="I81" s="426">
        <f t="shared" si="57"/>
        <v>0</v>
      </c>
      <c r="J81" s="426">
        <f t="shared" si="58"/>
        <v>1.6920473773265651E-3</v>
      </c>
      <c r="K81" s="365"/>
      <c r="L81" s="426"/>
      <c r="M81" s="400"/>
      <c r="N81" s="345">
        <f>'Fiscal Monthly'!N76</f>
        <v>38</v>
      </c>
      <c r="O81" s="437">
        <f>'Fiscal Monthly'!AB76</f>
        <v>52</v>
      </c>
      <c r="P81" s="64">
        <f t="shared" si="49"/>
        <v>-14</v>
      </c>
      <c r="Q81" s="65">
        <f t="shared" si="50"/>
        <v>-0.26923076923076922</v>
      </c>
      <c r="R81" s="328">
        <f t="shared" si="53"/>
        <v>9.559507936907248E-4</v>
      </c>
      <c r="S81" s="328">
        <f t="shared" si="54"/>
        <v>1.2096117611482007E-3</v>
      </c>
      <c r="T81" s="365"/>
      <c r="U81" s="426"/>
      <c r="V81" s="400"/>
      <c r="W81" s="345">
        <f>'Calendar Monthly'!N76</f>
        <v>16</v>
      </c>
      <c r="X81" s="437">
        <f>'Calendar Monthly'!AB76</f>
        <v>23</v>
      </c>
      <c r="Y81" s="64">
        <f t="shared" si="51"/>
        <v>-7</v>
      </c>
      <c r="Z81" s="65">
        <f t="shared" si="52"/>
        <v>-0.30434782608695654</v>
      </c>
      <c r="AA81" s="426">
        <f t="shared" si="55"/>
        <v>8.661758336942399E-4</v>
      </c>
      <c r="AB81" s="426">
        <f t="shared" si="56"/>
        <v>1.080370144205928E-3</v>
      </c>
      <c r="AC81" s="365"/>
    </row>
    <row r="82" spans="2:29">
      <c r="B82" s="331" t="s">
        <v>104</v>
      </c>
      <c r="C82" s="334"/>
      <c r="D82" s="400"/>
      <c r="E82" s="345">
        <f>'CODE-Monthly '!C152</f>
        <v>11</v>
      </c>
      <c r="F82" s="447">
        <f>CODEMonthlyLY!C152</f>
        <v>10</v>
      </c>
      <c r="G82" s="64">
        <f t="shared" si="48"/>
        <v>1</v>
      </c>
      <c r="H82" s="65">
        <f t="shared" si="43"/>
        <v>0.1</v>
      </c>
      <c r="I82" s="426">
        <f t="shared" si="57"/>
        <v>5.1570557899671826E-3</v>
      </c>
      <c r="J82" s="426">
        <f t="shared" si="58"/>
        <v>4.2301184433164128E-3</v>
      </c>
      <c r="K82" s="365"/>
      <c r="L82" s="426"/>
      <c r="M82" s="400"/>
      <c r="N82" s="345">
        <f>'Fiscal Monthly'!N77</f>
        <v>161</v>
      </c>
      <c r="O82" s="437">
        <f>'Fiscal Monthly'!AB77</f>
        <v>169</v>
      </c>
      <c r="P82" s="64">
        <f t="shared" si="49"/>
        <v>-8</v>
      </c>
      <c r="Q82" s="65">
        <f t="shared" si="50"/>
        <v>-4.7337278106508875E-2</v>
      </c>
      <c r="R82" s="328">
        <f t="shared" si="53"/>
        <v>4.0502125732685967E-3</v>
      </c>
      <c r="S82" s="328">
        <f t="shared" si="54"/>
        <v>3.9312382237316522E-3</v>
      </c>
      <c r="T82" s="365"/>
      <c r="U82" s="426"/>
      <c r="V82" s="400"/>
      <c r="W82" s="345">
        <f>'Calendar Monthly'!N77</f>
        <v>42</v>
      </c>
      <c r="X82" s="437">
        <f>'Calendar Monthly'!AB77</f>
        <v>57</v>
      </c>
      <c r="Y82" s="64">
        <f t="shared" si="51"/>
        <v>-15</v>
      </c>
      <c r="Z82" s="65">
        <f t="shared" si="52"/>
        <v>-0.26315789473684209</v>
      </c>
      <c r="AA82" s="426">
        <f t="shared" si="55"/>
        <v>2.2737115634473798E-3</v>
      </c>
      <c r="AB82" s="426">
        <f t="shared" si="56"/>
        <v>2.6774390530320824E-3</v>
      </c>
      <c r="AC82" s="365"/>
    </row>
    <row r="83" spans="2:29">
      <c r="B83" s="331" t="s">
        <v>38</v>
      </c>
      <c r="C83" s="334"/>
      <c r="D83" s="400"/>
      <c r="E83" s="345">
        <f>'CODE-Monthly '!C153</f>
        <v>21</v>
      </c>
      <c r="F83" s="447">
        <f>CODEMonthlyLY!C153</f>
        <v>26</v>
      </c>
      <c r="G83" s="64">
        <f t="shared" si="48"/>
        <v>-5</v>
      </c>
      <c r="H83" s="65">
        <f t="shared" si="43"/>
        <v>-0.19230769230769232</v>
      </c>
      <c r="I83" s="426">
        <f t="shared" si="57"/>
        <v>9.8452883263009851E-3</v>
      </c>
      <c r="J83" s="426">
        <f t="shared" si="58"/>
        <v>1.0998307952622674E-2</v>
      </c>
      <c r="K83" s="365"/>
      <c r="L83" s="426"/>
      <c r="M83" s="400"/>
      <c r="N83" s="345">
        <f>'Fiscal Monthly'!N78</f>
        <v>1165</v>
      </c>
      <c r="O83" s="437">
        <f>'Fiscal Monthly'!AB78</f>
        <v>1351</v>
      </c>
      <c r="P83" s="64">
        <f t="shared" si="49"/>
        <v>-186</v>
      </c>
      <c r="Q83" s="65">
        <f t="shared" si="50"/>
        <v>-0.13767579570688379</v>
      </c>
      <c r="R83" s="328">
        <f t="shared" si="53"/>
        <v>2.9307438806570905E-2</v>
      </c>
      <c r="S83" s="328">
        <f t="shared" si="54"/>
        <v>3.142664402521575E-2</v>
      </c>
      <c r="T83" s="365"/>
      <c r="U83" s="426"/>
      <c r="V83" s="400"/>
      <c r="W83" s="345">
        <f>'Calendar Monthly'!N78</f>
        <v>685</v>
      </c>
      <c r="X83" s="437">
        <f>'Calendar Monthly'!AB78</f>
        <v>843</v>
      </c>
      <c r="Y83" s="64">
        <f t="shared" si="51"/>
        <v>-158</v>
      </c>
      <c r="Z83" s="65">
        <f t="shared" si="52"/>
        <v>-0.1874258600237248</v>
      </c>
      <c r="AA83" s="426">
        <f t="shared" si="55"/>
        <v>3.708315288003465E-2</v>
      </c>
      <c r="AB83" s="426">
        <f t="shared" si="56"/>
        <v>3.9597914415895531E-2</v>
      </c>
      <c r="AC83" s="365"/>
    </row>
    <row r="84" spans="2:29">
      <c r="B84" s="331" t="s">
        <v>42</v>
      </c>
      <c r="C84" s="334"/>
      <c r="D84" s="400"/>
      <c r="E84" s="345">
        <f>'CODE-Monthly '!C154</f>
        <v>25</v>
      </c>
      <c r="F84" s="447">
        <f>CODEMonthlyLY!C154</f>
        <v>24</v>
      </c>
      <c r="G84" s="64">
        <f t="shared" si="48"/>
        <v>1</v>
      </c>
      <c r="H84" s="65">
        <f t="shared" si="43"/>
        <v>4.1666666666666664E-2</v>
      </c>
      <c r="I84" s="426">
        <f t="shared" si="57"/>
        <v>1.1720581340834505E-2</v>
      </c>
      <c r="J84" s="426">
        <f t="shared" si="58"/>
        <v>1.015228426395939E-2</v>
      </c>
      <c r="K84" s="365"/>
      <c r="L84" s="426"/>
      <c r="M84" s="400"/>
      <c r="N84" s="345">
        <f>'Fiscal Monthly'!N79</f>
        <v>1187</v>
      </c>
      <c r="O84" s="437">
        <f>'Fiscal Monthly'!AB79</f>
        <v>1417</v>
      </c>
      <c r="P84" s="64">
        <f t="shared" si="49"/>
        <v>-230</v>
      </c>
      <c r="Q84" s="65">
        <f t="shared" si="50"/>
        <v>-0.16231474947071278</v>
      </c>
      <c r="R84" s="328">
        <f t="shared" si="53"/>
        <v>2.9860884002918166E-2</v>
      </c>
      <c r="S84" s="328">
        <f t="shared" si="54"/>
        <v>3.2961920491288467E-2</v>
      </c>
      <c r="T84" s="365"/>
      <c r="U84" s="426"/>
      <c r="V84" s="400"/>
      <c r="W84" s="345">
        <f>'Calendar Monthly'!N79</f>
        <v>695</v>
      </c>
      <c r="X84" s="437">
        <f>'Calendar Monthly'!AB79</f>
        <v>808</v>
      </c>
      <c r="Y84" s="64">
        <f t="shared" si="51"/>
        <v>-113</v>
      </c>
      <c r="Z84" s="65">
        <f t="shared" si="52"/>
        <v>-0.13985148514851486</v>
      </c>
      <c r="AA84" s="426">
        <f t="shared" si="55"/>
        <v>3.7624512776093549E-2</v>
      </c>
      <c r="AB84" s="426">
        <f t="shared" si="56"/>
        <v>3.7953872892103904E-2</v>
      </c>
      <c r="AC84" s="365"/>
    </row>
    <row r="85" spans="2:29">
      <c r="B85" s="331" t="s">
        <v>33</v>
      </c>
      <c r="C85" s="334"/>
      <c r="D85" s="400"/>
      <c r="E85" s="345">
        <f>'CODE-Monthly '!C155</f>
        <v>165</v>
      </c>
      <c r="F85" s="447">
        <f>CODEMonthlyLY!C155</f>
        <v>188</v>
      </c>
      <c r="G85" s="64">
        <f t="shared" si="48"/>
        <v>-23</v>
      </c>
      <c r="H85" s="65">
        <f t="shared" si="43"/>
        <v>-0.12234042553191489</v>
      </c>
      <c r="I85" s="426">
        <f t="shared" si="57"/>
        <v>7.7355836849507739E-2</v>
      </c>
      <c r="J85" s="426">
        <f t="shared" si="58"/>
        <v>7.952622673434856E-2</v>
      </c>
      <c r="K85" s="365"/>
      <c r="L85" s="426"/>
      <c r="M85" s="400"/>
      <c r="N85" s="345">
        <f>'Fiscal Monthly'!N80</f>
        <v>2340</v>
      </c>
      <c r="O85" s="437">
        <f>'Fiscal Monthly'!AB80</f>
        <v>2574</v>
      </c>
      <c r="P85" s="64">
        <f t="shared" si="49"/>
        <v>-234</v>
      </c>
      <c r="Q85" s="65">
        <f t="shared" si="50"/>
        <v>-9.0909090909090912E-2</v>
      </c>
      <c r="R85" s="328">
        <f t="shared" si="53"/>
        <v>5.8866443611481474E-2</v>
      </c>
      <c r="S85" s="328">
        <f t="shared" si="54"/>
        <v>5.9875782176835937E-2</v>
      </c>
      <c r="T85" s="365"/>
      <c r="U85" s="426"/>
      <c r="V85" s="400"/>
      <c r="W85" s="345">
        <f>'Calendar Monthly'!N80</f>
        <v>1107</v>
      </c>
      <c r="X85" s="437">
        <f>'Calendar Monthly'!AB80</f>
        <v>1022</v>
      </c>
      <c r="Y85" s="64">
        <f t="shared" si="51"/>
        <v>85</v>
      </c>
      <c r="Z85" s="65">
        <f t="shared" si="52"/>
        <v>8.3170254403131111E-2</v>
      </c>
      <c r="AA85" s="426">
        <f t="shared" si="55"/>
        <v>5.9928540493720227E-2</v>
      </c>
      <c r="AB85" s="426">
        <f t="shared" si="56"/>
        <v>4.8006012494715582E-2</v>
      </c>
      <c r="AC85" s="365"/>
    </row>
    <row r="86" spans="2:29">
      <c r="B86" s="331" t="s">
        <v>34</v>
      </c>
      <c r="C86" s="334"/>
      <c r="D86" s="400"/>
      <c r="E86" s="345">
        <f>'CODE-Monthly '!C156</f>
        <v>203</v>
      </c>
      <c r="F86" s="447">
        <f>CODEMonthlyLY!C156</f>
        <v>305</v>
      </c>
      <c r="G86" s="64">
        <f t="shared" si="48"/>
        <v>-102</v>
      </c>
      <c r="H86" s="65">
        <f t="shared" si="43"/>
        <v>-0.33442622950819673</v>
      </c>
      <c r="I86" s="426">
        <f t="shared" si="57"/>
        <v>9.5171120487576186E-2</v>
      </c>
      <c r="J86" s="426">
        <f t="shared" si="58"/>
        <v>0.1290186125211506</v>
      </c>
      <c r="K86" s="365"/>
      <c r="L86" s="426"/>
      <c r="M86" s="400"/>
      <c r="N86" s="345">
        <f>'Fiscal Monthly'!N81</f>
        <v>4525</v>
      </c>
      <c r="O86" s="437">
        <f>'Fiscal Monthly'!AB81</f>
        <v>3939</v>
      </c>
      <c r="P86" s="64">
        <f t="shared" si="49"/>
        <v>586</v>
      </c>
      <c r="Q86" s="65">
        <f t="shared" si="50"/>
        <v>0.14876872302614877</v>
      </c>
      <c r="R86" s="328">
        <f t="shared" si="53"/>
        <v>0.11383361424869815</v>
      </c>
      <c r="S86" s="328">
        <f t="shared" si="54"/>
        <v>9.1628090906976198E-2</v>
      </c>
      <c r="T86" s="365"/>
      <c r="U86" s="426"/>
      <c r="V86" s="400"/>
      <c r="W86" s="345">
        <f>'Calendar Monthly'!N81</f>
        <v>2138</v>
      </c>
      <c r="X86" s="437">
        <f>'Calendar Monthly'!AB81</f>
        <v>2060</v>
      </c>
      <c r="Y86" s="64">
        <f t="shared" si="51"/>
        <v>78</v>
      </c>
      <c r="Z86" s="65">
        <f t="shared" si="52"/>
        <v>3.7864077669902914E-2</v>
      </c>
      <c r="AA86" s="426">
        <f t="shared" si="55"/>
        <v>0.11574274577739281</v>
      </c>
      <c r="AB86" s="426">
        <f t="shared" si="56"/>
        <v>9.676358682887877E-2</v>
      </c>
      <c r="AC86" s="365"/>
    </row>
    <row r="87" spans="2:29">
      <c r="B87" s="331" t="s">
        <v>105</v>
      </c>
      <c r="C87" s="334"/>
      <c r="D87" s="400"/>
      <c r="E87" s="345">
        <f>'CODE-Monthly '!C157</f>
        <v>0</v>
      </c>
      <c r="F87" s="447">
        <f>CODEMonthlyLY!C157</f>
        <v>0</v>
      </c>
      <c r="G87" s="64">
        <f t="shared" si="48"/>
        <v>0</v>
      </c>
      <c r="H87" s="65" t="str">
        <f>IF(F87=0,"-",(E87-F87)/F87)</f>
        <v>-</v>
      </c>
      <c r="I87" s="426">
        <f t="shared" si="57"/>
        <v>0</v>
      </c>
      <c r="J87" s="426">
        <f t="shared" si="58"/>
        <v>0</v>
      </c>
      <c r="K87" s="365"/>
      <c r="L87" s="426"/>
      <c r="M87" s="400"/>
      <c r="N87" s="345">
        <f>'Fiscal Monthly'!N82</f>
        <v>16</v>
      </c>
      <c r="O87" s="437">
        <f>'Fiscal Monthly'!AB82</f>
        <v>25</v>
      </c>
      <c r="P87" s="64">
        <f t="shared" si="49"/>
        <v>-9</v>
      </c>
      <c r="Q87" s="65">
        <f>IF(O87=0,"-",(N87-O87)/O87)</f>
        <v>-0.36</v>
      </c>
      <c r="R87" s="328">
        <f t="shared" si="53"/>
        <v>4.0250559734346305E-4</v>
      </c>
      <c r="S87" s="328">
        <f t="shared" si="54"/>
        <v>5.8154411593663499E-4</v>
      </c>
      <c r="T87" s="365"/>
      <c r="U87" s="426"/>
      <c r="V87" s="400"/>
      <c r="W87" s="345">
        <f>'Calendar Monthly'!N82</f>
        <v>14</v>
      </c>
      <c r="X87" s="437">
        <f>'Calendar Monthly'!AB82</f>
        <v>14</v>
      </c>
      <c r="Y87" s="64">
        <f t="shared" si="51"/>
        <v>0</v>
      </c>
      <c r="Z87" s="65">
        <f>IF(X87=0,"-",(W87-X87)/X87)</f>
        <v>0</v>
      </c>
      <c r="AA87" s="426">
        <f t="shared" si="55"/>
        <v>7.5790385448245992E-4</v>
      </c>
      <c r="AB87" s="426">
        <f t="shared" si="56"/>
        <v>6.5761660951665175E-4</v>
      </c>
      <c r="AC87" s="365"/>
    </row>
    <row r="88" spans="2:29">
      <c r="B88" s="331" t="s">
        <v>106</v>
      </c>
      <c r="C88" s="334"/>
      <c r="D88" s="400"/>
      <c r="E88" s="345">
        <f>'CODE-Monthly '!C158</f>
        <v>2</v>
      </c>
      <c r="F88" s="447">
        <f>CODEMonthlyLY!C158</f>
        <v>3</v>
      </c>
      <c r="G88" s="64">
        <f t="shared" si="48"/>
        <v>-1</v>
      </c>
      <c r="H88" s="65">
        <f t="shared" si="43"/>
        <v>-0.33333333333333331</v>
      </c>
      <c r="I88" s="426">
        <f t="shared" si="57"/>
        <v>9.3764650726676048E-4</v>
      </c>
      <c r="J88" s="426">
        <f t="shared" si="58"/>
        <v>1.2690355329949238E-3</v>
      </c>
      <c r="K88" s="365"/>
      <c r="L88" s="426"/>
      <c r="M88" s="400"/>
      <c r="N88" s="345">
        <f>'Fiscal Monthly'!N83</f>
        <v>78</v>
      </c>
      <c r="O88" s="437">
        <f>'Fiscal Monthly'!AB83</f>
        <v>144</v>
      </c>
      <c r="P88" s="64">
        <f t="shared" si="49"/>
        <v>-66</v>
      </c>
      <c r="Q88" s="65">
        <f t="shared" ref="Q88:Q100" si="59">(N88-O88)/O88</f>
        <v>-0.45833333333333331</v>
      </c>
      <c r="R88" s="328">
        <f t="shared" si="53"/>
        <v>1.9622147870493826E-3</v>
      </c>
      <c r="S88" s="328">
        <f t="shared" si="54"/>
        <v>3.3496941077950171E-3</v>
      </c>
      <c r="T88" s="365"/>
      <c r="U88" s="426"/>
      <c r="V88" s="400"/>
      <c r="W88" s="345">
        <f>'Calendar Monthly'!N83</f>
        <v>52</v>
      </c>
      <c r="X88" s="437">
        <f>'Calendar Monthly'!AB83</f>
        <v>87</v>
      </c>
      <c r="Y88" s="64">
        <f t="shared" si="51"/>
        <v>-35</v>
      </c>
      <c r="Z88" s="65">
        <f t="shared" ref="Z88:Z99" si="60">(W88-X88)/X88</f>
        <v>-0.40229885057471265</v>
      </c>
      <c r="AA88" s="426">
        <f t="shared" si="55"/>
        <v>2.81507145950628E-3</v>
      </c>
      <c r="AB88" s="426">
        <f t="shared" si="56"/>
        <v>4.0866175019963358E-3</v>
      </c>
      <c r="AC88" s="365"/>
    </row>
    <row r="89" spans="2:29">
      <c r="B89" s="331" t="s">
        <v>107</v>
      </c>
      <c r="C89" s="334"/>
      <c r="D89" s="400"/>
      <c r="E89" s="345">
        <f>'CODE-Monthly '!C159</f>
        <v>4</v>
      </c>
      <c r="F89" s="447">
        <f>CODEMonthlyLY!C159</f>
        <v>4</v>
      </c>
      <c r="G89" s="64">
        <f t="shared" si="48"/>
        <v>0</v>
      </c>
      <c r="H89" s="65">
        <f t="shared" si="43"/>
        <v>0</v>
      </c>
      <c r="I89" s="426">
        <f t="shared" si="57"/>
        <v>1.875293014533521E-3</v>
      </c>
      <c r="J89" s="426">
        <f t="shared" si="58"/>
        <v>1.6920473773265651E-3</v>
      </c>
      <c r="K89" s="365"/>
      <c r="L89" s="426"/>
      <c r="M89" s="400"/>
      <c r="N89" s="345">
        <f>'Fiscal Monthly'!N84</f>
        <v>165</v>
      </c>
      <c r="O89" s="437">
        <f>'Fiscal Monthly'!AB84</f>
        <v>138</v>
      </c>
      <c r="P89" s="64">
        <f t="shared" si="49"/>
        <v>27</v>
      </c>
      <c r="Q89" s="65">
        <f t="shared" si="59"/>
        <v>0.19565217391304349</v>
      </c>
      <c r="R89" s="328">
        <f t="shared" si="53"/>
        <v>4.1508389726044627E-3</v>
      </c>
      <c r="S89" s="328">
        <f t="shared" si="54"/>
        <v>3.2101235199702249E-3</v>
      </c>
      <c r="T89" s="365"/>
      <c r="U89" s="426"/>
      <c r="V89" s="400"/>
      <c r="W89" s="345">
        <f>'Calendar Monthly'!N84</f>
        <v>99</v>
      </c>
      <c r="X89" s="437">
        <f>'Calendar Monthly'!AB84</f>
        <v>71</v>
      </c>
      <c r="Y89" s="64">
        <f t="shared" si="51"/>
        <v>28</v>
      </c>
      <c r="Z89" s="65">
        <f t="shared" si="60"/>
        <v>0.39436619718309857</v>
      </c>
      <c r="AA89" s="426">
        <f t="shared" si="55"/>
        <v>5.3594629709831096E-3</v>
      </c>
      <c r="AB89" s="426">
        <f t="shared" si="56"/>
        <v>3.3350556625487342E-3</v>
      </c>
      <c r="AC89" s="365"/>
    </row>
    <row r="90" spans="2:29">
      <c r="B90" s="331" t="s">
        <v>108</v>
      </c>
      <c r="C90" s="334"/>
      <c r="D90" s="400"/>
      <c r="E90" s="345">
        <f>'CODE-Monthly '!C160</f>
        <v>2</v>
      </c>
      <c r="F90" s="447">
        <f>CODEMonthlyLY!C160</f>
        <v>7</v>
      </c>
      <c r="G90" s="64">
        <f t="shared" si="48"/>
        <v>-5</v>
      </c>
      <c r="H90" s="65">
        <f t="shared" si="43"/>
        <v>-0.7142857142857143</v>
      </c>
      <c r="I90" s="426">
        <f t="shared" si="57"/>
        <v>9.3764650726676048E-4</v>
      </c>
      <c r="J90" s="426">
        <f t="shared" si="58"/>
        <v>2.9610829103214891E-3</v>
      </c>
      <c r="K90" s="365"/>
      <c r="L90" s="426"/>
      <c r="M90" s="400"/>
      <c r="N90" s="345">
        <f>'Fiscal Monthly'!N85</f>
        <v>65</v>
      </c>
      <c r="O90" s="437">
        <f>'Fiscal Monthly'!AB85</f>
        <v>109</v>
      </c>
      <c r="P90" s="64">
        <f t="shared" si="49"/>
        <v>-44</v>
      </c>
      <c r="Q90" s="65">
        <f t="shared" si="59"/>
        <v>-0.40366972477064222</v>
      </c>
      <c r="R90" s="328">
        <f t="shared" si="53"/>
        <v>1.6351789892078187E-3</v>
      </c>
      <c r="S90" s="328">
        <f t="shared" si="54"/>
        <v>2.5355323454837285E-3</v>
      </c>
      <c r="T90" s="365"/>
      <c r="U90" s="426"/>
      <c r="V90" s="400"/>
      <c r="W90" s="345">
        <f>'Calendar Monthly'!N85</f>
        <v>46</v>
      </c>
      <c r="X90" s="437">
        <f>'Calendar Monthly'!AB85</f>
        <v>54</v>
      </c>
      <c r="Y90" s="64">
        <f t="shared" si="51"/>
        <v>-8</v>
      </c>
      <c r="Z90" s="65">
        <f t="shared" si="60"/>
        <v>-0.14814814814814814</v>
      </c>
      <c r="AA90" s="426">
        <f t="shared" si="55"/>
        <v>2.4902555218709399E-3</v>
      </c>
      <c r="AB90" s="426">
        <f t="shared" si="56"/>
        <v>2.5365212081356571E-3</v>
      </c>
      <c r="AC90" s="365"/>
    </row>
    <row r="91" spans="2:29">
      <c r="B91" s="331" t="s">
        <v>40</v>
      </c>
      <c r="C91" s="334"/>
      <c r="D91" s="400"/>
      <c r="E91" s="345">
        <f>'CODE-Monthly '!C161</f>
        <v>44</v>
      </c>
      <c r="F91" s="447">
        <f>CODEMonthlyLY!C161</f>
        <v>78</v>
      </c>
      <c r="G91" s="64">
        <f t="shared" si="48"/>
        <v>-34</v>
      </c>
      <c r="H91" s="65">
        <f t="shared" si="43"/>
        <v>-0.4358974358974359</v>
      </c>
      <c r="I91" s="426">
        <f t="shared" si="57"/>
        <v>2.062822315986873E-2</v>
      </c>
      <c r="J91" s="426">
        <f t="shared" si="58"/>
        <v>3.2994923857868022E-2</v>
      </c>
      <c r="K91" s="365"/>
      <c r="L91" s="426"/>
      <c r="M91" s="400"/>
      <c r="N91" s="345">
        <f>'Fiscal Monthly'!N86</f>
        <v>505</v>
      </c>
      <c r="O91" s="437">
        <f>'Fiscal Monthly'!AB86</f>
        <v>883</v>
      </c>
      <c r="P91" s="64">
        <f t="shared" si="49"/>
        <v>-378</v>
      </c>
      <c r="Q91" s="65">
        <f t="shared" si="59"/>
        <v>-0.42808607021517553</v>
      </c>
      <c r="R91" s="328">
        <f t="shared" si="53"/>
        <v>1.2704082916153053E-2</v>
      </c>
      <c r="S91" s="328">
        <f t="shared" si="54"/>
        <v>2.0540138174881945E-2</v>
      </c>
      <c r="T91" s="365"/>
      <c r="U91" s="426"/>
      <c r="V91" s="400"/>
      <c r="W91" s="345">
        <f>'Calendar Monthly'!N86</f>
        <v>244</v>
      </c>
      <c r="X91" s="437">
        <f>'Calendar Monthly'!AB86</f>
        <v>390</v>
      </c>
      <c r="Y91" s="64">
        <f t="shared" si="51"/>
        <v>-146</v>
      </c>
      <c r="Z91" s="65">
        <f t="shared" si="60"/>
        <v>-0.37435897435897436</v>
      </c>
      <c r="AA91" s="426">
        <f t="shared" si="55"/>
        <v>1.3209181463837158E-2</v>
      </c>
      <c r="AB91" s="426">
        <f t="shared" si="56"/>
        <v>1.83193198365353E-2</v>
      </c>
      <c r="AC91" s="365"/>
    </row>
    <row r="92" spans="2:29">
      <c r="B92" s="331" t="s">
        <v>35</v>
      </c>
      <c r="C92" s="334"/>
      <c r="D92" s="400"/>
      <c r="E92" s="345">
        <f>'CODE-Monthly '!C162</f>
        <v>63</v>
      </c>
      <c r="F92" s="447">
        <f>CODEMonthlyLY!C162</f>
        <v>66</v>
      </c>
      <c r="G92" s="64">
        <f t="shared" si="48"/>
        <v>-3</v>
      </c>
      <c r="H92" s="65">
        <f t="shared" si="43"/>
        <v>-4.5454545454545456E-2</v>
      </c>
      <c r="I92" s="426">
        <f t="shared" si="57"/>
        <v>2.9535864978902954E-2</v>
      </c>
      <c r="J92" s="426">
        <f t="shared" si="58"/>
        <v>2.7918781725888325E-2</v>
      </c>
      <c r="K92" s="365"/>
      <c r="L92" s="426"/>
      <c r="M92" s="400"/>
      <c r="N92" s="345">
        <f>'Fiscal Monthly'!N87</f>
        <v>1482</v>
      </c>
      <c r="O92" s="437">
        <f>'Fiscal Monthly'!AB87</f>
        <v>1581</v>
      </c>
      <c r="P92" s="64">
        <f t="shared" si="49"/>
        <v>-99</v>
      </c>
      <c r="Q92" s="65">
        <f t="shared" si="59"/>
        <v>-6.2618595825426948E-2</v>
      </c>
      <c r="R92" s="328">
        <f t="shared" si="53"/>
        <v>3.7282080953938264E-2</v>
      </c>
      <c r="S92" s="328">
        <f t="shared" si="54"/>
        <v>3.6776849891832795E-2</v>
      </c>
      <c r="T92" s="365"/>
      <c r="U92" s="426"/>
      <c r="V92" s="400"/>
      <c r="W92" s="345">
        <f>'Calendar Monthly'!N87</f>
        <v>537</v>
      </c>
      <c r="X92" s="437">
        <f>'Calendar Monthly'!AB87</f>
        <v>634</v>
      </c>
      <c r="Y92" s="64">
        <f t="shared" si="51"/>
        <v>-97</v>
      </c>
      <c r="Z92" s="65">
        <f t="shared" si="60"/>
        <v>-0.1529968454258675</v>
      </c>
      <c r="AA92" s="426">
        <f t="shared" si="55"/>
        <v>2.9071026418362927E-2</v>
      </c>
      <c r="AB92" s="426">
        <f t="shared" si="56"/>
        <v>2.9780637888111233E-2</v>
      </c>
      <c r="AC92" s="365"/>
    </row>
    <row r="93" spans="2:29">
      <c r="B93" s="331" t="s">
        <v>109</v>
      </c>
      <c r="C93" s="334"/>
      <c r="D93" s="400"/>
      <c r="E93" s="345">
        <f>'CODE-Monthly '!C163</f>
        <v>10</v>
      </c>
      <c r="F93" s="447">
        <f>CODEMonthlyLY!C163</f>
        <v>2</v>
      </c>
      <c r="G93" s="64">
        <f t="shared" si="48"/>
        <v>8</v>
      </c>
      <c r="H93" s="65">
        <f t="shared" si="43"/>
        <v>4</v>
      </c>
      <c r="I93" s="426">
        <f t="shared" si="57"/>
        <v>4.6882325363338025E-3</v>
      </c>
      <c r="J93" s="426">
        <f t="shared" si="58"/>
        <v>8.4602368866328254E-4</v>
      </c>
      <c r="K93" s="365"/>
      <c r="L93" s="426"/>
      <c r="M93" s="400"/>
      <c r="N93" s="345">
        <f>'Fiscal Monthly'!N88</f>
        <v>91</v>
      </c>
      <c r="O93" s="437">
        <f>'Fiscal Monthly'!AB88</f>
        <v>37</v>
      </c>
      <c r="P93" s="64">
        <f t="shared" si="49"/>
        <v>54</v>
      </c>
      <c r="Q93" s="65">
        <f t="shared" si="59"/>
        <v>1.4594594594594594</v>
      </c>
      <c r="R93" s="328">
        <f t="shared" si="53"/>
        <v>2.2892505848909461E-3</v>
      </c>
      <c r="S93" s="328">
        <f t="shared" si="54"/>
        <v>8.6068529158621972E-4</v>
      </c>
      <c r="T93" s="365"/>
      <c r="U93" s="426"/>
      <c r="V93" s="400"/>
      <c r="W93" s="345">
        <f>'Calendar Monthly'!N88</f>
        <v>40</v>
      </c>
      <c r="X93" s="437">
        <f>'Calendar Monthly'!AB88</f>
        <v>28</v>
      </c>
      <c r="Y93" s="64">
        <f t="shared" si="51"/>
        <v>12</v>
      </c>
      <c r="Z93" s="65">
        <f t="shared" si="60"/>
        <v>0.42857142857142855</v>
      </c>
      <c r="AA93" s="426">
        <f t="shared" si="55"/>
        <v>2.1654395842355999E-3</v>
      </c>
      <c r="AB93" s="426">
        <f t="shared" si="56"/>
        <v>1.3152332190333035E-3</v>
      </c>
      <c r="AC93" s="365"/>
    </row>
    <row r="94" spans="2:29">
      <c r="B94" s="331" t="s">
        <v>110</v>
      </c>
      <c r="C94" s="334"/>
      <c r="D94" s="400"/>
      <c r="E94" s="345">
        <f>'CODE-Monthly '!C164</f>
        <v>0</v>
      </c>
      <c r="F94" s="447">
        <f>CODEMonthlyLY!C164</f>
        <v>4</v>
      </c>
      <c r="G94" s="64">
        <f t="shared" si="48"/>
        <v>-4</v>
      </c>
      <c r="H94" s="65">
        <f>IF(F94=0,"-",(E94-F94)/F94)</f>
        <v>-1</v>
      </c>
      <c r="I94" s="426">
        <f t="shared" si="57"/>
        <v>0</v>
      </c>
      <c r="J94" s="426">
        <f t="shared" si="58"/>
        <v>1.6920473773265651E-3</v>
      </c>
      <c r="K94" s="365"/>
      <c r="L94" s="426"/>
      <c r="M94" s="400"/>
      <c r="N94" s="345">
        <f>'Fiscal Monthly'!N89</f>
        <v>46</v>
      </c>
      <c r="O94" s="437">
        <f>'Fiscal Monthly'!AB89</f>
        <v>25</v>
      </c>
      <c r="P94" s="64">
        <f t="shared" si="49"/>
        <v>21</v>
      </c>
      <c r="Q94" s="65">
        <f t="shared" si="59"/>
        <v>0.84</v>
      </c>
      <c r="R94" s="328">
        <f t="shared" si="53"/>
        <v>1.1572035923624563E-3</v>
      </c>
      <c r="S94" s="328">
        <f t="shared" si="54"/>
        <v>5.8154411593663499E-4</v>
      </c>
      <c r="T94" s="365"/>
      <c r="U94" s="426"/>
      <c r="V94" s="400"/>
      <c r="W94" s="345">
        <f>'Calendar Monthly'!N89</f>
        <v>11</v>
      </c>
      <c r="X94" s="437">
        <f>'Calendar Monthly'!AB89</f>
        <v>13</v>
      </c>
      <c r="Y94" s="64">
        <f t="shared" si="51"/>
        <v>-2</v>
      </c>
      <c r="Z94" s="65">
        <f t="shared" si="60"/>
        <v>-0.15384615384615385</v>
      </c>
      <c r="AA94" s="426">
        <f t="shared" si="55"/>
        <v>5.9549588566478991E-4</v>
      </c>
      <c r="AB94" s="426">
        <f t="shared" si="56"/>
        <v>6.1064399455117667E-4</v>
      </c>
      <c r="AC94" s="365"/>
    </row>
    <row r="95" spans="2:29">
      <c r="B95" s="331" t="s">
        <v>37</v>
      </c>
      <c r="C95" s="334"/>
      <c r="D95" s="400"/>
      <c r="E95" s="345">
        <f>'CODE-Monthly '!C165</f>
        <v>165</v>
      </c>
      <c r="F95" s="447">
        <f>CODEMonthlyLY!C165</f>
        <v>89</v>
      </c>
      <c r="G95" s="64">
        <f t="shared" si="48"/>
        <v>76</v>
      </c>
      <c r="H95" s="65">
        <f t="shared" si="43"/>
        <v>0.8539325842696629</v>
      </c>
      <c r="I95" s="426">
        <f t="shared" si="57"/>
        <v>7.7355836849507739E-2</v>
      </c>
      <c r="J95" s="426">
        <f t="shared" si="58"/>
        <v>3.7648054145516072E-2</v>
      </c>
      <c r="K95" s="365"/>
      <c r="L95" s="426"/>
      <c r="M95" s="400"/>
      <c r="N95" s="345">
        <f>'Fiscal Monthly'!N90</f>
        <v>1216</v>
      </c>
      <c r="O95" s="437">
        <f>'Fiscal Monthly'!AB90</f>
        <v>1351</v>
      </c>
      <c r="P95" s="64">
        <f t="shared" si="49"/>
        <v>-135</v>
      </c>
      <c r="Q95" s="65">
        <f t="shared" si="59"/>
        <v>-9.9925980754996299E-2</v>
      </c>
      <c r="R95" s="328">
        <f t="shared" si="53"/>
        <v>3.0590425398103194E-2</v>
      </c>
      <c r="S95" s="328">
        <f t="shared" si="54"/>
        <v>3.142664402521575E-2</v>
      </c>
      <c r="T95" s="365"/>
      <c r="U95" s="426"/>
      <c r="V95" s="400"/>
      <c r="W95" s="345">
        <f>'Calendar Monthly'!N90</f>
        <v>579</v>
      </c>
      <c r="X95" s="437">
        <f>'Calendar Monthly'!AB90</f>
        <v>559</v>
      </c>
      <c r="Y95" s="64">
        <f t="shared" si="51"/>
        <v>20</v>
      </c>
      <c r="Z95" s="65">
        <f t="shared" si="60"/>
        <v>3.5778175313059032E-2</v>
      </c>
      <c r="AA95" s="426">
        <f t="shared" si="55"/>
        <v>3.1344737981810304E-2</v>
      </c>
      <c r="AB95" s="426">
        <f t="shared" si="56"/>
        <v>2.6257691765700596E-2</v>
      </c>
      <c r="AC95" s="365"/>
    </row>
    <row r="96" spans="2:29">
      <c r="B96" s="331" t="s">
        <v>36</v>
      </c>
      <c r="C96" s="334"/>
      <c r="D96" s="400"/>
      <c r="E96" s="345">
        <f>'CODE-Monthly '!C166</f>
        <v>25</v>
      </c>
      <c r="F96" s="447">
        <f>CODEMonthlyLY!C166</f>
        <v>15</v>
      </c>
      <c r="G96" s="64">
        <f t="shared" si="48"/>
        <v>10</v>
      </c>
      <c r="H96" s="65">
        <f t="shared" si="43"/>
        <v>0.66666666666666663</v>
      </c>
      <c r="I96" s="426">
        <f t="shared" si="57"/>
        <v>1.1720581340834505E-2</v>
      </c>
      <c r="J96" s="426">
        <f t="shared" si="58"/>
        <v>6.3451776649746192E-3</v>
      </c>
      <c r="K96" s="365"/>
      <c r="L96" s="426"/>
      <c r="M96" s="400"/>
      <c r="N96" s="345">
        <f>'Fiscal Monthly'!N91</f>
        <v>3307</v>
      </c>
      <c r="O96" s="437">
        <f>'Fiscal Monthly'!AB91</f>
        <v>4711</v>
      </c>
      <c r="P96" s="64">
        <f t="shared" si="49"/>
        <v>-1404</v>
      </c>
      <c r="Q96" s="65">
        <f t="shared" si="59"/>
        <v>-0.29802589683718955</v>
      </c>
      <c r="R96" s="328">
        <f t="shared" si="53"/>
        <v>8.319287565092702E-2</v>
      </c>
      <c r="S96" s="328">
        <f t="shared" si="54"/>
        <v>0.10958617320709949</v>
      </c>
      <c r="T96" s="365"/>
      <c r="U96" s="426"/>
      <c r="V96" s="400"/>
      <c r="W96" s="345">
        <f>'Calendar Monthly'!N91</f>
        <v>1873</v>
      </c>
      <c r="X96" s="437">
        <f>'Calendar Monthly'!AB91</f>
        <v>2756</v>
      </c>
      <c r="Y96" s="64">
        <f t="shared" si="51"/>
        <v>-883</v>
      </c>
      <c r="Z96" s="65">
        <f t="shared" si="60"/>
        <v>-0.32039187227866472</v>
      </c>
      <c r="AA96" s="426">
        <f t="shared" si="55"/>
        <v>0.10139670853183196</v>
      </c>
      <c r="AB96" s="426">
        <f t="shared" si="56"/>
        <v>0.12945652684484946</v>
      </c>
      <c r="AC96" s="365"/>
    </row>
    <row r="97" spans="2:29">
      <c r="B97" s="331" t="s">
        <v>111</v>
      </c>
      <c r="C97" s="334"/>
      <c r="D97" s="400"/>
      <c r="E97" s="345">
        <f>'CODE-Monthly '!C167</f>
        <v>9</v>
      </c>
      <c r="F97" s="447">
        <f>CODEMonthlyLY!C167</f>
        <v>28</v>
      </c>
      <c r="G97" s="64">
        <f t="shared" si="48"/>
        <v>-19</v>
      </c>
      <c r="H97" s="65">
        <f t="shared" si="43"/>
        <v>-0.6785714285714286</v>
      </c>
      <c r="I97" s="426">
        <f t="shared" si="57"/>
        <v>4.2194092827004216E-3</v>
      </c>
      <c r="J97" s="426">
        <f t="shared" si="58"/>
        <v>1.1844331641285956E-2</v>
      </c>
      <c r="K97" s="365"/>
      <c r="L97" s="426"/>
      <c r="M97" s="400"/>
      <c r="N97" s="345">
        <f>'Fiscal Monthly'!N92</f>
        <v>302</v>
      </c>
      <c r="O97" s="437">
        <f>'Fiscal Monthly'!AB92</f>
        <v>327</v>
      </c>
      <c r="P97" s="64">
        <f t="shared" si="49"/>
        <v>-25</v>
      </c>
      <c r="Q97" s="65">
        <f t="shared" si="59"/>
        <v>-7.64525993883792E-2</v>
      </c>
      <c r="R97" s="328">
        <f t="shared" si="53"/>
        <v>7.5972931498578655E-3</v>
      </c>
      <c r="S97" s="328">
        <f t="shared" si="54"/>
        <v>7.6065970364511855E-3</v>
      </c>
      <c r="T97" s="365"/>
      <c r="U97" s="426"/>
      <c r="V97" s="400"/>
      <c r="W97" s="345">
        <f>'Calendar Monthly'!N92</f>
        <v>182</v>
      </c>
      <c r="X97" s="437">
        <f>'Calendar Monthly'!AB92</f>
        <v>181</v>
      </c>
      <c r="Y97" s="64">
        <f t="shared" si="51"/>
        <v>1</v>
      </c>
      <c r="Z97" s="65">
        <f t="shared" si="60"/>
        <v>5.5248618784530384E-3</v>
      </c>
      <c r="AA97" s="426">
        <f t="shared" si="55"/>
        <v>9.8527501082719786E-3</v>
      </c>
      <c r="AB97" s="426">
        <f t="shared" si="56"/>
        <v>8.5020433087509978E-3</v>
      </c>
      <c r="AC97" s="365"/>
    </row>
    <row r="98" spans="2:29">
      <c r="B98" s="331" t="s">
        <v>112</v>
      </c>
      <c r="C98" s="334"/>
      <c r="D98" s="400"/>
      <c r="E98" s="345">
        <f>'CODE-Monthly '!C168</f>
        <v>12</v>
      </c>
      <c r="F98" s="447">
        <f>CODEMonthlyLY!C168</f>
        <v>19</v>
      </c>
      <c r="G98" s="64">
        <f t="shared" si="48"/>
        <v>-7</v>
      </c>
      <c r="H98" s="65">
        <f t="shared" si="43"/>
        <v>-0.36842105263157893</v>
      </c>
      <c r="I98" s="426">
        <f t="shared" si="57"/>
        <v>5.6258790436005627E-3</v>
      </c>
      <c r="J98" s="426">
        <f t="shared" si="58"/>
        <v>8.0372250423011837E-3</v>
      </c>
      <c r="K98" s="365"/>
      <c r="L98" s="426"/>
      <c r="M98" s="400"/>
      <c r="N98" s="345">
        <f>'Fiscal Monthly'!N93</f>
        <v>303</v>
      </c>
      <c r="O98" s="437">
        <f>'Fiscal Monthly'!AB93</f>
        <v>243</v>
      </c>
      <c r="P98" s="64">
        <f t="shared" si="49"/>
        <v>60</v>
      </c>
      <c r="Q98" s="65">
        <f t="shared" si="59"/>
        <v>0.24691358024691357</v>
      </c>
      <c r="R98" s="328">
        <f t="shared" si="53"/>
        <v>7.6224497496918319E-3</v>
      </c>
      <c r="S98" s="328">
        <f t="shared" si="54"/>
        <v>5.6526088069040921E-3</v>
      </c>
      <c r="T98" s="365"/>
      <c r="U98" s="426"/>
      <c r="V98" s="400"/>
      <c r="W98" s="345">
        <f>'Calendar Monthly'!N93</f>
        <v>72</v>
      </c>
      <c r="X98" s="437">
        <f>'Calendar Monthly'!AB93</f>
        <v>115</v>
      </c>
      <c r="Y98" s="64">
        <f t="shared" si="51"/>
        <v>-43</v>
      </c>
      <c r="Z98" s="65">
        <f t="shared" si="60"/>
        <v>-0.37391304347826088</v>
      </c>
      <c r="AA98" s="426">
        <f t="shared" si="55"/>
        <v>3.8977912516240795E-3</v>
      </c>
      <c r="AB98" s="426">
        <f t="shared" si="56"/>
        <v>5.4018507210296393E-3</v>
      </c>
      <c r="AC98" s="365"/>
    </row>
    <row r="99" spans="2:29">
      <c r="B99" s="331" t="s">
        <v>113</v>
      </c>
      <c r="C99" s="334"/>
      <c r="D99" s="400"/>
      <c r="E99" s="345">
        <f>'CODE-Monthly '!C169</f>
        <v>5</v>
      </c>
      <c r="F99" s="447">
        <f>CODEMonthlyLY!C169</f>
        <v>34</v>
      </c>
      <c r="G99" s="64">
        <f t="shared" si="48"/>
        <v>-29</v>
      </c>
      <c r="H99" s="65">
        <f t="shared" si="43"/>
        <v>-0.8529411764705882</v>
      </c>
      <c r="I99" s="426">
        <f t="shared" si="57"/>
        <v>2.3441162681669013E-3</v>
      </c>
      <c r="J99" s="426">
        <f t="shared" si="58"/>
        <v>1.4382402707275803E-2</v>
      </c>
      <c r="K99" s="365"/>
      <c r="L99" s="426"/>
      <c r="M99" s="400"/>
      <c r="N99" s="345">
        <f>'Fiscal Monthly'!N94</f>
        <v>70</v>
      </c>
      <c r="O99" s="437">
        <f>'Fiscal Monthly'!AB94</f>
        <v>187</v>
      </c>
      <c r="P99" s="64">
        <f t="shared" si="49"/>
        <v>-117</v>
      </c>
      <c r="Q99" s="65">
        <f t="shared" si="59"/>
        <v>-0.62566844919786091</v>
      </c>
      <c r="R99" s="328">
        <f t="shared" si="53"/>
        <v>1.7609619883776509E-3</v>
      </c>
      <c r="S99" s="328">
        <f t="shared" si="54"/>
        <v>4.3499499872060293E-3</v>
      </c>
      <c r="T99" s="365"/>
      <c r="U99" s="426"/>
      <c r="V99" s="400"/>
      <c r="W99" s="345">
        <f>'Calendar Monthly'!N94</f>
        <v>32</v>
      </c>
      <c r="X99" s="437">
        <f>'Calendar Monthly'!AB94</f>
        <v>97</v>
      </c>
      <c r="Y99" s="64">
        <f t="shared" si="51"/>
        <v>-65</v>
      </c>
      <c r="Z99" s="65">
        <f t="shared" si="60"/>
        <v>-0.67010309278350511</v>
      </c>
      <c r="AA99" s="426">
        <f t="shared" si="55"/>
        <v>1.7323516673884798E-3</v>
      </c>
      <c r="AB99" s="426">
        <f t="shared" si="56"/>
        <v>4.5563436516510873E-3</v>
      </c>
      <c r="AC99" s="365"/>
    </row>
    <row r="100" spans="2:29">
      <c r="B100" s="331" t="s">
        <v>114</v>
      </c>
      <c r="C100" s="334"/>
      <c r="D100" s="400"/>
      <c r="E100" s="345">
        <f>'CODE-Monthly '!C170</f>
        <v>0</v>
      </c>
      <c r="F100" s="447">
        <f>CODEMonthlyLY!C170</f>
        <v>0</v>
      </c>
      <c r="G100" s="64">
        <f t="shared" si="48"/>
        <v>0</v>
      </c>
      <c r="H100" s="65" t="str">
        <f>IF(F100=0,"-",(E100-F100)/F100)</f>
        <v>-</v>
      </c>
      <c r="I100" s="426">
        <f t="shared" si="57"/>
        <v>0</v>
      </c>
      <c r="J100" s="426">
        <f t="shared" si="58"/>
        <v>0</v>
      </c>
      <c r="K100" s="365"/>
      <c r="L100" s="426"/>
      <c r="M100" s="400"/>
      <c r="N100" s="345">
        <f>'Fiscal Monthly'!N95</f>
        <v>4</v>
      </c>
      <c r="O100" s="437">
        <f>'Fiscal Monthly'!AB95</f>
        <v>5</v>
      </c>
      <c r="P100" s="64">
        <f t="shared" si="49"/>
        <v>-1</v>
      </c>
      <c r="Q100" s="65">
        <f t="shared" si="59"/>
        <v>-0.2</v>
      </c>
      <c r="R100" s="328">
        <f t="shared" si="53"/>
        <v>1.0062639933586576E-4</v>
      </c>
      <c r="S100" s="328">
        <f t="shared" si="54"/>
        <v>1.1630882318732699E-4</v>
      </c>
      <c r="T100" s="365"/>
      <c r="U100" s="426"/>
      <c r="V100" s="400"/>
      <c r="W100" s="345">
        <f>'Calendar Monthly'!N95</f>
        <v>3</v>
      </c>
      <c r="X100" s="437">
        <f>'Calendar Monthly'!AB95</f>
        <v>0</v>
      </c>
      <c r="Y100" s="64">
        <f t="shared" si="51"/>
        <v>3</v>
      </c>
      <c r="Z100" s="65" t="str">
        <f>IF(X100=0,"-",(W100-X100)/X100)</f>
        <v>-</v>
      </c>
      <c r="AA100" s="426">
        <f t="shared" si="55"/>
        <v>1.6240796881766999E-4</v>
      </c>
      <c r="AB100" s="426">
        <f t="shared" si="56"/>
        <v>0</v>
      </c>
      <c r="AC100" s="365"/>
    </row>
    <row r="101" spans="2:29">
      <c r="B101" s="331" t="s">
        <v>115</v>
      </c>
      <c r="C101" s="334"/>
      <c r="D101" s="400"/>
      <c r="E101" s="345">
        <f>'CODE-Monthly '!C171</f>
        <v>4</v>
      </c>
      <c r="F101" s="447">
        <f>CODEMonthlyLY!C171</f>
        <v>0</v>
      </c>
      <c r="G101" s="64">
        <f t="shared" si="48"/>
        <v>4</v>
      </c>
      <c r="H101" s="65" t="str">
        <f>IF(F101=0,"-",(E101-F101)/F101)</f>
        <v>-</v>
      </c>
      <c r="I101" s="426">
        <f t="shared" si="57"/>
        <v>1.875293014533521E-3</v>
      </c>
      <c r="J101" s="426">
        <f t="shared" si="58"/>
        <v>0</v>
      </c>
      <c r="K101" s="365"/>
      <c r="L101" s="426"/>
      <c r="M101" s="400"/>
      <c r="N101" s="345">
        <f>'Fiscal Monthly'!N96</f>
        <v>95</v>
      </c>
      <c r="O101" s="437">
        <f>'Fiscal Monthly'!AB96</f>
        <v>79</v>
      </c>
      <c r="P101" s="64">
        <f t="shared" si="49"/>
        <v>16</v>
      </c>
      <c r="Q101" s="65">
        <f>IF(O101=0,"-",(N101-O101)/O101)</f>
        <v>0.20253164556962025</v>
      </c>
      <c r="R101" s="328">
        <f t="shared" si="53"/>
        <v>2.389876984226812E-3</v>
      </c>
      <c r="S101" s="328">
        <f t="shared" si="54"/>
        <v>1.8376794063597664E-3</v>
      </c>
      <c r="T101" s="365"/>
      <c r="U101" s="426"/>
      <c r="V101" s="400"/>
      <c r="W101" s="345">
        <f>'Calendar Monthly'!N96</f>
        <v>24</v>
      </c>
      <c r="X101" s="437">
        <f>'Calendar Monthly'!AB96</f>
        <v>52</v>
      </c>
      <c r="Y101" s="64">
        <f t="shared" si="51"/>
        <v>-28</v>
      </c>
      <c r="Z101" s="65">
        <f>IF(X101=0,"-",(W101-X101)/X101)</f>
        <v>-0.53846153846153844</v>
      </c>
      <c r="AA101" s="426">
        <f t="shared" si="55"/>
        <v>1.2992637505413599E-3</v>
      </c>
      <c r="AB101" s="426">
        <f t="shared" si="56"/>
        <v>2.4425759782047067E-3</v>
      </c>
      <c r="AC101" s="365"/>
    </row>
    <row r="102" spans="2:29">
      <c r="B102" s="331" t="s">
        <v>31</v>
      </c>
      <c r="C102" s="334"/>
      <c r="D102" s="400"/>
      <c r="E102" s="345">
        <f>'CODE-Monthly '!C172</f>
        <v>553</v>
      </c>
      <c r="F102" s="447">
        <f>CODEMonthlyLY!C172</f>
        <v>679</v>
      </c>
      <c r="G102" s="64">
        <f t="shared" si="48"/>
        <v>-126</v>
      </c>
      <c r="H102" s="65">
        <f t="shared" si="43"/>
        <v>-0.18556701030927836</v>
      </c>
      <c r="I102" s="426">
        <f t="shared" si="57"/>
        <v>0.25925925925925924</v>
      </c>
      <c r="J102" s="426">
        <f t="shared" si="58"/>
        <v>0.28722504230118445</v>
      </c>
      <c r="K102" s="365"/>
      <c r="L102" s="426"/>
      <c r="M102" s="400"/>
      <c r="N102" s="345">
        <f>'Fiscal Monthly'!N97</f>
        <v>8336</v>
      </c>
      <c r="O102" s="437">
        <f>'Fiscal Monthly'!AB97</f>
        <v>8139</v>
      </c>
      <c r="P102" s="64">
        <f t="shared" si="49"/>
        <v>197</v>
      </c>
      <c r="Q102" s="65">
        <f t="shared" ref="Q102:Q107" si="61">(N102-O102)/O102</f>
        <v>2.4204447720850227E-2</v>
      </c>
      <c r="R102" s="328">
        <f t="shared" si="53"/>
        <v>0.20970541621594424</v>
      </c>
      <c r="S102" s="328">
        <f t="shared" si="54"/>
        <v>0.18932750238433088</v>
      </c>
      <c r="T102" s="365"/>
      <c r="U102" s="426"/>
      <c r="V102" s="400"/>
      <c r="W102" s="345">
        <f>'Calendar Monthly'!N97</f>
        <v>2387</v>
      </c>
      <c r="X102" s="437">
        <f>'Calendar Monthly'!AB97</f>
        <v>3369</v>
      </c>
      <c r="Y102" s="64">
        <f t="shared" si="51"/>
        <v>-982</v>
      </c>
      <c r="Z102" s="65">
        <f t="shared" ref="Z102:Z107" si="62">(W102-X102)/X102</f>
        <v>-0.29148115167705552</v>
      </c>
      <c r="AA102" s="426">
        <f t="shared" si="55"/>
        <v>0.12922260718925943</v>
      </c>
      <c r="AB102" s="426">
        <f t="shared" si="56"/>
        <v>0.1582507398186857</v>
      </c>
      <c r="AC102" s="365"/>
    </row>
    <row r="103" spans="2:29">
      <c r="B103" s="331" t="s">
        <v>41</v>
      </c>
      <c r="C103" s="334"/>
      <c r="D103" s="400"/>
      <c r="E103" s="345">
        <f>'CODE-Monthly '!C173</f>
        <v>24</v>
      </c>
      <c r="F103" s="447">
        <f>CODEMonthlyLY!C173</f>
        <v>36</v>
      </c>
      <c r="G103" s="64">
        <f t="shared" si="48"/>
        <v>-12</v>
      </c>
      <c r="H103" s="65">
        <f t="shared" si="43"/>
        <v>-0.33333333333333331</v>
      </c>
      <c r="I103" s="426">
        <f t="shared" si="57"/>
        <v>1.1251758087201125E-2</v>
      </c>
      <c r="J103" s="426">
        <f t="shared" si="58"/>
        <v>1.5228426395939087E-2</v>
      </c>
      <c r="K103" s="365"/>
      <c r="L103" s="426"/>
      <c r="M103" s="400"/>
      <c r="N103" s="345">
        <f>'Fiscal Monthly'!N98</f>
        <v>2846</v>
      </c>
      <c r="O103" s="437">
        <f>'Fiscal Monthly'!AB98</f>
        <v>4294</v>
      </c>
      <c r="P103" s="64">
        <f t="shared" si="49"/>
        <v>-1448</v>
      </c>
      <c r="Q103" s="65">
        <f t="shared" si="61"/>
        <v>-0.33721471821145788</v>
      </c>
      <c r="R103" s="328">
        <f t="shared" si="53"/>
        <v>7.1595683127468487E-2</v>
      </c>
      <c r="S103" s="328">
        <f t="shared" si="54"/>
        <v>9.9886017353276416E-2</v>
      </c>
      <c r="T103" s="365"/>
      <c r="U103" s="426"/>
      <c r="V103" s="400"/>
      <c r="W103" s="345">
        <f>'Calendar Monthly'!N98</f>
        <v>1630</v>
      </c>
      <c r="X103" s="437">
        <f>'Calendar Monthly'!AB98</f>
        <v>2474</v>
      </c>
      <c r="Y103" s="64">
        <f t="shared" si="51"/>
        <v>-844</v>
      </c>
      <c r="Z103" s="65">
        <f t="shared" si="62"/>
        <v>-0.34114793856103476</v>
      </c>
      <c r="AA103" s="426">
        <f t="shared" si="55"/>
        <v>8.8241663057600686E-2</v>
      </c>
      <c r="AB103" s="426">
        <f t="shared" si="56"/>
        <v>0.11621024942458547</v>
      </c>
      <c r="AC103" s="365"/>
    </row>
    <row r="104" spans="2:29">
      <c r="B104" s="331" t="s">
        <v>39</v>
      </c>
      <c r="C104" s="334"/>
      <c r="D104" s="400"/>
      <c r="E104" s="345">
        <f>'CODE-Monthly '!C174</f>
        <v>40</v>
      </c>
      <c r="F104" s="447">
        <f>CODEMonthlyLY!C174</f>
        <v>59</v>
      </c>
      <c r="G104" s="64">
        <f t="shared" si="48"/>
        <v>-19</v>
      </c>
      <c r="H104" s="65">
        <f t="shared" si="43"/>
        <v>-0.32203389830508472</v>
      </c>
      <c r="I104" s="426">
        <f t="shared" si="57"/>
        <v>1.875293014533521E-2</v>
      </c>
      <c r="J104" s="426">
        <f t="shared" si="58"/>
        <v>2.4957698815566837E-2</v>
      </c>
      <c r="K104" s="365"/>
      <c r="L104" s="426"/>
      <c r="M104" s="400"/>
      <c r="N104" s="345">
        <f>'Fiscal Monthly'!N99</f>
        <v>929</v>
      </c>
      <c r="O104" s="437">
        <f>'Fiscal Monthly'!AB99</f>
        <v>1056</v>
      </c>
      <c r="P104" s="64">
        <f t="shared" si="49"/>
        <v>-127</v>
      </c>
      <c r="Q104" s="65">
        <f t="shared" si="61"/>
        <v>-0.12026515151515152</v>
      </c>
      <c r="R104" s="328">
        <f t="shared" si="53"/>
        <v>2.3370481245754825E-2</v>
      </c>
      <c r="S104" s="328">
        <f t="shared" si="54"/>
        <v>2.4564423457163462E-2</v>
      </c>
      <c r="T104" s="365"/>
      <c r="U104" s="426"/>
      <c r="V104" s="400"/>
      <c r="W104" s="345">
        <f>'Calendar Monthly'!N99</f>
        <v>462</v>
      </c>
      <c r="X104" s="437">
        <f>'Calendar Monthly'!AB99</f>
        <v>528</v>
      </c>
      <c r="Y104" s="64">
        <f t="shared" si="51"/>
        <v>-66</v>
      </c>
      <c r="Z104" s="65">
        <f t="shared" si="62"/>
        <v>-0.125</v>
      </c>
      <c r="AA104" s="426">
        <f t="shared" si="55"/>
        <v>2.5010827197921179E-2</v>
      </c>
      <c r="AB104" s="426">
        <f t="shared" si="56"/>
        <v>2.4801540701770868E-2</v>
      </c>
      <c r="AC104" s="365"/>
    </row>
    <row r="105" spans="2:29">
      <c r="B105" s="331" t="s">
        <v>116</v>
      </c>
      <c r="C105" s="334"/>
      <c r="D105" s="400"/>
      <c r="E105" s="345">
        <f>'CODE-Monthly '!C175</f>
        <v>237</v>
      </c>
      <c r="F105" s="447">
        <f>CODEMonthlyLY!C175</f>
        <v>15</v>
      </c>
      <c r="G105" s="64">
        <f t="shared" si="48"/>
        <v>222</v>
      </c>
      <c r="H105" s="65">
        <f t="shared" si="43"/>
        <v>14.8</v>
      </c>
      <c r="I105" s="426">
        <f t="shared" si="57"/>
        <v>0.1111111111111111</v>
      </c>
      <c r="J105" s="426">
        <f t="shared" si="58"/>
        <v>6.3451776649746192E-3</v>
      </c>
      <c r="K105" s="365"/>
      <c r="L105" s="426"/>
      <c r="M105" s="400"/>
      <c r="N105" s="345">
        <f>'Fiscal Monthly'!N100</f>
        <v>384</v>
      </c>
      <c r="O105" s="437">
        <f>'Fiscal Monthly'!AB100</f>
        <v>215</v>
      </c>
      <c r="P105" s="64">
        <f t="shared" si="49"/>
        <v>169</v>
      </c>
      <c r="Q105" s="65">
        <f t="shared" si="61"/>
        <v>0.78604651162790695</v>
      </c>
      <c r="R105" s="328">
        <f t="shared" si="53"/>
        <v>9.660134336243114E-3</v>
      </c>
      <c r="S105" s="328">
        <f t="shared" si="54"/>
        <v>5.0012793970550607E-3</v>
      </c>
      <c r="T105" s="365"/>
      <c r="U105" s="426"/>
      <c r="V105" s="400"/>
      <c r="W105" s="345">
        <f>'Calendar Monthly'!N100</f>
        <v>313</v>
      </c>
      <c r="X105" s="437">
        <f>'Calendar Monthly'!AB100</f>
        <v>102</v>
      </c>
      <c r="Y105" s="64">
        <f t="shared" si="51"/>
        <v>211</v>
      </c>
      <c r="Z105" s="65">
        <f t="shared" si="62"/>
        <v>2.0686274509803924</v>
      </c>
      <c r="AA105" s="426">
        <f t="shared" si="55"/>
        <v>1.6944564746643569E-2</v>
      </c>
      <c r="AB105" s="426">
        <f t="shared" si="56"/>
        <v>4.7912067264784634E-3</v>
      </c>
      <c r="AC105" s="365"/>
    </row>
    <row r="106" spans="2:29" s="315" customFormat="1">
      <c r="B106" s="333" t="s">
        <v>32</v>
      </c>
      <c r="C106" s="374"/>
      <c r="D106" s="403"/>
      <c r="E106" s="349">
        <f>SUM(E107:E111)</f>
        <v>262</v>
      </c>
      <c r="F106" s="349">
        <f>SUM(F107:F111)</f>
        <v>348</v>
      </c>
      <c r="G106" s="62">
        <f t="shared" si="48"/>
        <v>-86</v>
      </c>
      <c r="H106" s="63">
        <f t="shared" si="43"/>
        <v>-0.2471264367816092</v>
      </c>
      <c r="I106" s="382">
        <f t="shared" si="57"/>
        <v>0.12283169245194561</v>
      </c>
      <c r="J106" s="382">
        <f t="shared" si="58"/>
        <v>0.14720812182741116</v>
      </c>
      <c r="K106" s="404"/>
      <c r="L106" s="425"/>
      <c r="M106" s="403"/>
      <c r="N106" s="349">
        <f>'Fiscal Monthly'!N101</f>
        <v>4963</v>
      </c>
      <c r="O106" s="436">
        <f>'Fiscal Monthly'!AB101</f>
        <v>5442</v>
      </c>
      <c r="P106" s="62">
        <f t="shared" si="49"/>
        <v>-479</v>
      </c>
      <c r="Q106" s="63">
        <f t="shared" si="61"/>
        <v>-8.8019110621095187E-2</v>
      </c>
      <c r="R106" s="382">
        <f t="shared" si="53"/>
        <v>0.12485220497597545</v>
      </c>
      <c r="S106" s="382">
        <f t="shared" si="54"/>
        <v>0.12659052315708669</v>
      </c>
      <c r="T106" s="404"/>
      <c r="U106" s="425"/>
      <c r="V106" s="403"/>
      <c r="W106" s="349">
        <f>'Calendar Monthly'!N101</f>
        <v>2198</v>
      </c>
      <c r="X106" s="436">
        <f>'Calendar Monthly'!AB101</f>
        <v>2800</v>
      </c>
      <c r="Y106" s="62">
        <f t="shared" si="51"/>
        <v>-602</v>
      </c>
      <c r="Z106" s="63">
        <f t="shared" si="62"/>
        <v>-0.215</v>
      </c>
      <c r="AA106" s="382">
        <f t="shared" si="55"/>
        <v>0.1189909051537462</v>
      </c>
      <c r="AB106" s="382">
        <f t="shared" si="56"/>
        <v>0.13152332190333035</v>
      </c>
      <c r="AC106" s="404"/>
    </row>
    <row r="107" spans="2:29">
      <c r="B107" s="331" t="s">
        <v>117</v>
      </c>
      <c r="C107" s="334"/>
      <c r="D107" s="400"/>
      <c r="E107" s="345">
        <f>'CODE-Monthly '!C177</f>
        <v>11</v>
      </c>
      <c r="F107" s="447">
        <f>CODEMonthlyLY!C177</f>
        <v>38</v>
      </c>
      <c r="G107" s="64">
        <f t="shared" si="48"/>
        <v>-27</v>
      </c>
      <c r="H107" s="65">
        <f t="shared" si="43"/>
        <v>-0.71052631578947367</v>
      </c>
      <c r="I107" s="426">
        <f>E107/$E$106</f>
        <v>4.1984732824427481E-2</v>
      </c>
      <c r="J107" s="426">
        <f>F107/$F$106</f>
        <v>0.10919540229885058</v>
      </c>
      <c r="K107" s="365"/>
      <c r="L107" s="426"/>
      <c r="M107" s="400"/>
      <c r="N107" s="345">
        <f>'Fiscal Monthly'!N102</f>
        <v>234</v>
      </c>
      <c r="O107" s="437">
        <f>'Fiscal Monthly'!AB102</f>
        <v>637</v>
      </c>
      <c r="P107" s="64">
        <f t="shared" si="49"/>
        <v>-403</v>
      </c>
      <c r="Q107" s="65">
        <f t="shared" si="61"/>
        <v>-0.63265306122448983</v>
      </c>
      <c r="R107" s="328">
        <f>N107/$N$106</f>
        <v>4.7148901873866611E-2</v>
      </c>
      <c r="S107" s="328">
        <f>O107/$O$106</f>
        <v>0.11705255420801176</v>
      </c>
      <c r="T107" s="365"/>
      <c r="U107" s="426"/>
      <c r="V107" s="400"/>
      <c r="W107" s="345">
        <f>'Calendar Monthly'!N102</f>
        <v>88</v>
      </c>
      <c r="X107" s="437">
        <f>'Calendar Monthly'!AB102</f>
        <v>355</v>
      </c>
      <c r="Y107" s="64">
        <f t="shared" si="51"/>
        <v>-267</v>
      </c>
      <c r="Z107" s="65">
        <f t="shared" si="62"/>
        <v>-0.75211267605633803</v>
      </c>
      <c r="AA107" s="426">
        <f>W107/$W$106</f>
        <v>4.0036396724294813E-2</v>
      </c>
      <c r="AB107" s="426">
        <f>X107/$X$106</f>
        <v>0.12678571428571428</v>
      </c>
      <c r="AC107" s="365"/>
    </row>
    <row r="108" spans="2:29">
      <c r="B108" s="331" t="s">
        <v>118</v>
      </c>
      <c r="C108" s="334"/>
      <c r="D108" s="400"/>
      <c r="E108" s="345">
        <f>'CODE-Monthly '!C178</f>
        <v>0</v>
      </c>
      <c r="F108" s="447">
        <f>CODEMonthlyLY!C178</f>
        <v>0</v>
      </c>
      <c r="G108" s="64">
        <f t="shared" si="48"/>
        <v>0</v>
      </c>
      <c r="H108" s="65" t="str">
        <f>IF(F108=0,"-",(E108-F108)/F108)</f>
        <v>-</v>
      </c>
      <c r="I108" s="426">
        <f t="shared" ref="I108:I111" si="63">E108/$E$106</f>
        <v>0</v>
      </c>
      <c r="J108" s="426">
        <f t="shared" ref="J108:J111" si="64">F108/$F$106</f>
        <v>0</v>
      </c>
      <c r="K108" s="365"/>
      <c r="L108" s="426"/>
      <c r="M108" s="400"/>
      <c r="N108" s="345">
        <f>'Fiscal Monthly'!N103</f>
        <v>0</v>
      </c>
      <c r="O108" s="437">
        <f>'Fiscal Monthly'!AB103</f>
        <v>5</v>
      </c>
      <c r="P108" s="64">
        <f t="shared" si="49"/>
        <v>-5</v>
      </c>
      <c r="Q108" s="65">
        <f>IF(O108=0,"-",(N108-O108)/O108)</f>
        <v>-1</v>
      </c>
      <c r="R108" s="328">
        <f>N108/$N$106</f>
        <v>0</v>
      </c>
      <c r="S108" s="328">
        <f>O108/$O$106</f>
        <v>9.1877986034546121E-4</v>
      </c>
      <c r="T108" s="365"/>
      <c r="U108" s="426"/>
      <c r="V108" s="400"/>
      <c r="W108" s="345">
        <f>'Calendar Monthly'!N103</f>
        <v>0</v>
      </c>
      <c r="X108" s="437">
        <f>'Calendar Monthly'!AB103</f>
        <v>4</v>
      </c>
      <c r="Y108" s="64">
        <f t="shared" si="51"/>
        <v>-4</v>
      </c>
      <c r="Z108" s="65">
        <f>IF(X108=0,"-",(W108-X108)/X108)</f>
        <v>-1</v>
      </c>
      <c r="AA108" s="426">
        <f>W108/$W$106</f>
        <v>0</v>
      </c>
      <c r="AB108" s="426">
        <f>X108/$X$106</f>
        <v>1.4285714285714286E-3</v>
      </c>
      <c r="AC108" s="365"/>
    </row>
    <row r="109" spans="2:29">
      <c r="B109" s="331" t="s">
        <v>119</v>
      </c>
      <c r="C109" s="334"/>
      <c r="D109" s="400"/>
      <c r="E109" s="345">
        <f>'CODE-Monthly '!C179</f>
        <v>0</v>
      </c>
      <c r="F109" s="447">
        <f>CODEMonthlyLY!C179</f>
        <v>2</v>
      </c>
      <c r="G109" s="64">
        <f t="shared" si="48"/>
        <v>-2</v>
      </c>
      <c r="H109" s="65">
        <f>IF(F109=0,"-",(E109-F109)/F109)</f>
        <v>-1</v>
      </c>
      <c r="I109" s="426">
        <f t="shared" si="63"/>
        <v>0</v>
      </c>
      <c r="J109" s="426">
        <f t="shared" si="64"/>
        <v>5.7471264367816091E-3</v>
      </c>
      <c r="K109" s="365"/>
      <c r="L109" s="426"/>
      <c r="M109" s="400"/>
      <c r="N109" s="345">
        <f>'Fiscal Monthly'!N104</f>
        <v>15</v>
      </c>
      <c r="O109" s="437">
        <f>'Fiscal Monthly'!AB104</f>
        <v>10</v>
      </c>
      <c r="P109" s="64">
        <f t="shared" si="49"/>
        <v>5</v>
      </c>
      <c r="Q109" s="65">
        <f t="shared" ref="Q109:Q113" si="65">(N109-O109)/O109</f>
        <v>0.5</v>
      </c>
      <c r="R109" s="328">
        <f>N109/$N$106</f>
        <v>3.0223655047350393E-3</v>
      </c>
      <c r="S109" s="328">
        <f>O109/$O$106</f>
        <v>1.8375597206909224E-3</v>
      </c>
      <c r="T109" s="365"/>
      <c r="U109" s="426"/>
      <c r="V109" s="400"/>
      <c r="W109" s="345">
        <f>'Calendar Monthly'!N104</f>
        <v>2</v>
      </c>
      <c r="X109" s="437">
        <f>'Calendar Monthly'!AB104</f>
        <v>4</v>
      </c>
      <c r="Y109" s="64">
        <f t="shared" si="51"/>
        <v>-2</v>
      </c>
      <c r="Z109" s="65">
        <f t="shared" ref="Z109:Z113" si="66">(W109-X109)/X109</f>
        <v>-0.5</v>
      </c>
      <c r="AA109" s="426">
        <f>W109/$W$106</f>
        <v>9.099181073703367E-4</v>
      </c>
      <c r="AB109" s="426">
        <f>X109/$X$106</f>
        <v>1.4285714285714286E-3</v>
      </c>
      <c r="AC109" s="365"/>
    </row>
    <row r="110" spans="2:29">
      <c r="B110" s="331" t="s">
        <v>120</v>
      </c>
      <c r="C110" s="334"/>
      <c r="D110" s="400"/>
      <c r="E110" s="345">
        <f>'CODE-Monthly '!C180</f>
        <v>0</v>
      </c>
      <c r="F110" s="447">
        <f>CODEMonthlyLY!C180</f>
        <v>0</v>
      </c>
      <c r="G110" s="64">
        <f t="shared" si="48"/>
        <v>0</v>
      </c>
      <c r="H110" s="65" t="str">
        <f>IF(F110=0,"-",(E110-F110)/F110)</f>
        <v>-</v>
      </c>
      <c r="I110" s="426">
        <f t="shared" si="63"/>
        <v>0</v>
      </c>
      <c r="J110" s="426">
        <f t="shared" si="64"/>
        <v>0</v>
      </c>
      <c r="K110" s="365"/>
      <c r="L110" s="426"/>
      <c r="M110" s="400"/>
      <c r="N110" s="345">
        <f>'Fiscal Monthly'!N105</f>
        <v>1</v>
      </c>
      <c r="O110" s="437">
        <f>'Fiscal Monthly'!AB105</f>
        <v>10</v>
      </c>
      <c r="P110" s="64">
        <f t="shared" si="49"/>
        <v>-9</v>
      </c>
      <c r="Q110" s="65">
        <f t="shared" si="65"/>
        <v>-0.9</v>
      </c>
      <c r="R110" s="328">
        <f>N110/$N$106</f>
        <v>2.0149103364900262E-4</v>
      </c>
      <c r="S110" s="328">
        <f>O110/$O$106</f>
        <v>1.8375597206909224E-3</v>
      </c>
      <c r="T110" s="365"/>
      <c r="U110" s="426"/>
      <c r="V110" s="400"/>
      <c r="W110" s="345">
        <f>'Calendar Monthly'!N105</f>
        <v>0</v>
      </c>
      <c r="X110" s="437">
        <f>'Calendar Monthly'!AB105</f>
        <v>8</v>
      </c>
      <c r="Y110" s="64">
        <f t="shared" si="51"/>
        <v>-8</v>
      </c>
      <c r="Z110" s="65">
        <f t="shared" si="66"/>
        <v>-1</v>
      </c>
      <c r="AA110" s="426">
        <f>W110/$W$106</f>
        <v>0</v>
      </c>
      <c r="AB110" s="426">
        <f>X110/$X$106</f>
        <v>2.8571428571428571E-3</v>
      </c>
      <c r="AC110" s="365"/>
    </row>
    <row r="111" spans="2:29">
      <c r="B111" s="331" t="s">
        <v>121</v>
      </c>
      <c r="C111" s="334"/>
      <c r="D111" s="400"/>
      <c r="E111" s="345">
        <f>'CODE-Monthly '!C181</f>
        <v>251</v>
      </c>
      <c r="F111" s="447">
        <f>CODEMonthlyLY!C181</f>
        <v>308</v>
      </c>
      <c r="G111" s="64">
        <f t="shared" si="48"/>
        <v>-57</v>
      </c>
      <c r="H111" s="65">
        <f t="shared" si="43"/>
        <v>-0.18506493506493507</v>
      </c>
      <c r="I111" s="426">
        <f t="shared" si="63"/>
        <v>0.9580152671755725</v>
      </c>
      <c r="J111" s="426">
        <f t="shared" si="64"/>
        <v>0.88505747126436785</v>
      </c>
      <c r="K111" s="365"/>
      <c r="L111" s="426"/>
      <c r="M111" s="400"/>
      <c r="N111" s="345">
        <f>'Fiscal Monthly'!N106</f>
        <v>4713</v>
      </c>
      <c r="O111" s="437">
        <f>'Fiscal Monthly'!AB106</f>
        <v>4780</v>
      </c>
      <c r="P111" s="64">
        <f t="shared" si="49"/>
        <v>-67</v>
      </c>
      <c r="Q111" s="65">
        <f t="shared" si="65"/>
        <v>-1.4016736401673641E-2</v>
      </c>
      <c r="R111" s="328">
        <f>N111/$N$106</f>
        <v>0.94962724158774936</v>
      </c>
      <c r="S111" s="328">
        <f>O111/$O$106</f>
        <v>0.87835354649026098</v>
      </c>
      <c r="T111" s="365"/>
      <c r="U111" s="426"/>
      <c r="V111" s="400"/>
      <c r="W111" s="345">
        <f>'Calendar Monthly'!N106</f>
        <v>2108</v>
      </c>
      <c r="X111" s="437">
        <f>'Calendar Monthly'!AB106</f>
        <v>2429</v>
      </c>
      <c r="Y111" s="64">
        <f t="shared" si="51"/>
        <v>-321</v>
      </c>
      <c r="Z111" s="65">
        <f t="shared" si="66"/>
        <v>-0.13215314944421572</v>
      </c>
      <c r="AA111" s="426">
        <f>W111/$W$106</f>
        <v>0.95905368516833489</v>
      </c>
      <c r="AB111" s="426">
        <f>X111/$X$106</f>
        <v>0.86750000000000005</v>
      </c>
      <c r="AC111" s="365"/>
    </row>
    <row r="112" spans="2:29">
      <c r="B112" s="331" t="s">
        <v>122</v>
      </c>
      <c r="C112" s="334"/>
      <c r="D112" s="400"/>
      <c r="E112" s="345">
        <f>'CODE-Monthly '!C182</f>
        <v>15</v>
      </c>
      <c r="F112" s="447">
        <f>CODEMonthlyLY!C182</f>
        <v>36</v>
      </c>
      <c r="G112" s="64">
        <f t="shared" si="48"/>
        <v>-21</v>
      </c>
      <c r="H112" s="65">
        <f t="shared" si="43"/>
        <v>-0.58333333333333337</v>
      </c>
      <c r="I112" s="426">
        <f>E112/$E$77</f>
        <v>7.0323488045007029E-3</v>
      </c>
      <c r="J112" s="426">
        <f t="shared" ref="J112:J113" si="67">F112/$F$77</f>
        <v>1.5228426395939087E-2</v>
      </c>
      <c r="K112" s="365"/>
      <c r="L112" s="426"/>
      <c r="M112" s="400"/>
      <c r="N112" s="345">
        <f>'Fiscal Monthly'!N107</f>
        <v>410</v>
      </c>
      <c r="O112" s="437">
        <f>'Fiscal Monthly'!AB107</f>
        <v>414</v>
      </c>
      <c r="P112" s="64">
        <f t="shared" si="49"/>
        <v>-4</v>
      </c>
      <c r="Q112" s="65">
        <f t="shared" si="65"/>
        <v>-9.6618357487922701E-3</v>
      </c>
      <c r="R112" s="328">
        <f>N112/$N$77</f>
        <v>1.0314205931926241E-2</v>
      </c>
      <c r="S112" s="328">
        <f>O112/$O$77</f>
        <v>9.6303705599106743E-3</v>
      </c>
      <c r="T112" s="365"/>
      <c r="U112" s="426"/>
      <c r="V112" s="400"/>
      <c r="W112" s="345">
        <f>'Calendar Monthly'!N107</f>
        <v>194</v>
      </c>
      <c r="X112" s="437">
        <f>'Calendar Monthly'!AB107</f>
        <v>234</v>
      </c>
      <c r="Y112" s="64">
        <f t="shared" si="51"/>
        <v>-40</v>
      </c>
      <c r="Z112" s="65">
        <f t="shared" si="66"/>
        <v>-0.17094017094017094</v>
      </c>
      <c r="AA112" s="426">
        <f>W112/$W$77</f>
        <v>1.0502381983542659E-2</v>
      </c>
      <c r="AB112" s="426">
        <f>X112/$X$77</f>
        <v>1.099159190192118E-2</v>
      </c>
      <c r="AC112" s="365"/>
    </row>
    <row r="113" spans="2:29" s="315" customFormat="1">
      <c r="B113" s="333" t="s">
        <v>123</v>
      </c>
      <c r="C113" s="374"/>
      <c r="D113" s="403"/>
      <c r="E113" s="349">
        <f>SUM(E114:E121)</f>
        <v>19</v>
      </c>
      <c r="F113" s="349">
        <f>SUM(F114:F121)</f>
        <v>9</v>
      </c>
      <c r="G113" s="62">
        <f t="shared" si="48"/>
        <v>10</v>
      </c>
      <c r="H113" s="63">
        <f t="shared" si="43"/>
        <v>1.1111111111111112</v>
      </c>
      <c r="I113" s="382">
        <f t="shared" ref="I113" si="68">E113/$E$77</f>
        <v>8.9076418190342233E-3</v>
      </c>
      <c r="J113" s="382">
        <f t="shared" si="67"/>
        <v>3.8071065989847717E-3</v>
      </c>
      <c r="K113" s="404"/>
      <c r="L113" s="425"/>
      <c r="M113" s="403"/>
      <c r="N113" s="349">
        <f>'Fiscal Monthly'!N108</f>
        <v>229</v>
      </c>
      <c r="O113" s="436">
        <f>'Fiscal Monthly'!AB108</f>
        <v>209</v>
      </c>
      <c r="P113" s="62">
        <f t="shared" si="49"/>
        <v>20</v>
      </c>
      <c r="Q113" s="63">
        <f t="shared" si="65"/>
        <v>9.569377990430622E-2</v>
      </c>
      <c r="R113" s="382">
        <f>N113/$N$77</f>
        <v>5.7608613619783153E-3</v>
      </c>
      <c r="S113" s="382">
        <f>O113/$O$77</f>
        <v>4.861708809230268E-3</v>
      </c>
      <c r="T113" s="404"/>
      <c r="U113" s="425"/>
      <c r="V113" s="403"/>
      <c r="W113" s="349">
        <f>'Calendar Monthly'!N108</f>
        <v>107</v>
      </c>
      <c r="X113" s="436">
        <f>'Calendar Monthly'!AB108</f>
        <v>92</v>
      </c>
      <c r="Y113" s="62">
        <f t="shared" si="51"/>
        <v>15</v>
      </c>
      <c r="Z113" s="63">
        <f t="shared" si="66"/>
        <v>0.16304347826086957</v>
      </c>
      <c r="AA113" s="382">
        <f>W113/$W$77</f>
        <v>5.7925508878302299E-3</v>
      </c>
      <c r="AB113" s="382">
        <f>X113/$X$77</f>
        <v>4.321480576823712E-3</v>
      </c>
      <c r="AC113" s="404"/>
    </row>
    <row r="114" spans="2:29">
      <c r="B114" s="377" t="s">
        <v>124</v>
      </c>
      <c r="C114" s="335"/>
      <c r="D114" s="405"/>
      <c r="E114" s="345">
        <f>'CODE-Monthly '!C184</f>
        <v>12</v>
      </c>
      <c r="F114" s="447">
        <f>CODEMonthlyLY!C184</f>
        <v>0</v>
      </c>
      <c r="G114" s="64">
        <f t="shared" si="48"/>
        <v>12</v>
      </c>
      <c r="H114" s="65" t="str">
        <f>IF(F114=0,"-",(E114-F114)/F114)</f>
        <v>-</v>
      </c>
      <c r="I114" s="426">
        <f>E114/$E$113</f>
        <v>0.63157894736842102</v>
      </c>
      <c r="J114" s="426">
        <f>F114/$F$113</f>
        <v>0</v>
      </c>
      <c r="K114" s="365"/>
      <c r="L114" s="426"/>
      <c r="M114" s="405"/>
      <c r="N114" s="345">
        <f>'Fiscal Monthly'!N109</f>
        <v>16</v>
      </c>
      <c r="O114" s="437">
        <f>'Fiscal Monthly'!AB109</f>
        <v>13</v>
      </c>
      <c r="P114" s="64">
        <f t="shared" si="49"/>
        <v>3</v>
      </c>
      <c r="Q114" s="65">
        <f>IF(O114=0,"-",(N114-O114)/O114)</f>
        <v>0.23076923076923078</v>
      </c>
      <c r="R114" s="328">
        <f t="shared" ref="R114:R121" si="69">N114/$N$113</f>
        <v>6.9868995633187769E-2</v>
      </c>
      <c r="S114" s="328">
        <f t="shared" ref="S114:S121" si="70">O114/$O$113</f>
        <v>6.2200956937799042E-2</v>
      </c>
      <c r="T114" s="365"/>
      <c r="U114" s="426"/>
      <c r="V114" s="405"/>
      <c r="W114" s="345">
        <f>'Calendar Monthly'!N109</f>
        <v>12</v>
      </c>
      <c r="X114" s="437">
        <f>'Calendar Monthly'!AB109</f>
        <v>8</v>
      </c>
      <c r="Y114" s="64">
        <f t="shared" si="51"/>
        <v>4</v>
      </c>
      <c r="Z114" s="65">
        <f>IF(X114=0,"-",(W114-X114)/X114)</f>
        <v>0.5</v>
      </c>
      <c r="AA114" s="426">
        <f t="shared" ref="AA114:AA121" si="71">W114/$W$113</f>
        <v>0.11214953271028037</v>
      </c>
      <c r="AB114" s="426">
        <f t="shared" ref="AB114:AB121" si="72">X114/$X$113</f>
        <v>8.6956521739130432E-2</v>
      </c>
      <c r="AC114" s="365"/>
    </row>
    <row r="115" spans="2:29">
      <c r="B115" s="377" t="s">
        <v>125</v>
      </c>
      <c r="C115" s="335"/>
      <c r="D115" s="405"/>
      <c r="E115" s="345">
        <f>'CODE-Monthly '!C185</f>
        <v>0</v>
      </c>
      <c r="F115" s="447">
        <f>CODEMonthlyLY!C185</f>
        <v>0</v>
      </c>
      <c r="G115" s="64">
        <f t="shared" si="48"/>
        <v>0</v>
      </c>
      <c r="H115" s="65" t="e">
        <f t="shared" si="43"/>
        <v>#DIV/0!</v>
      </c>
      <c r="I115" s="426">
        <f t="shared" ref="I115:I121" si="73">E115/$E$113</f>
        <v>0</v>
      </c>
      <c r="J115" s="426">
        <f t="shared" ref="J115:J121" si="74">F115/$F$113</f>
        <v>0</v>
      </c>
      <c r="K115" s="365"/>
      <c r="L115" s="426"/>
      <c r="M115" s="405"/>
      <c r="N115" s="345">
        <f>'Fiscal Monthly'!N110</f>
        <v>47</v>
      </c>
      <c r="O115" s="437">
        <f>'Fiscal Monthly'!AB110</f>
        <v>48</v>
      </c>
      <c r="P115" s="64">
        <f t="shared" si="49"/>
        <v>-1</v>
      </c>
      <c r="Q115" s="65">
        <f t="shared" ref="Q115" si="75">(N115-O115)/O115</f>
        <v>-2.0833333333333332E-2</v>
      </c>
      <c r="R115" s="328">
        <f t="shared" si="69"/>
        <v>0.20524017467248909</v>
      </c>
      <c r="S115" s="328">
        <f t="shared" si="70"/>
        <v>0.22966507177033493</v>
      </c>
      <c r="T115" s="365"/>
      <c r="U115" s="426"/>
      <c r="V115" s="405"/>
      <c r="W115" s="345">
        <f>'Calendar Monthly'!N110</f>
        <v>15</v>
      </c>
      <c r="X115" s="437">
        <f>'Calendar Monthly'!AB110</f>
        <v>22</v>
      </c>
      <c r="Y115" s="64">
        <f t="shared" si="51"/>
        <v>-7</v>
      </c>
      <c r="Z115" s="65">
        <f t="shared" ref="Z115" si="76">(W115-X115)/X115</f>
        <v>-0.31818181818181818</v>
      </c>
      <c r="AA115" s="426">
        <f t="shared" si="71"/>
        <v>0.14018691588785046</v>
      </c>
      <c r="AB115" s="426">
        <f t="shared" si="72"/>
        <v>0.2391304347826087</v>
      </c>
      <c r="AC115" s="365"/>
    </row>
    <row r="116" spans="2:29">
      <c r="B116" s="377" t="s">
        <v>126</v>
      </c>
      <c r="C116" s="335"/>
      <c r="D116" s="405"/>
      <c r="E116" s="345">
        <f>'CODE-Monthly '!C186</f>
        <v>0</v>
      </c>
      <c r="F116" s="447">
        <f>CODEMonthlyLY!C186</f>
        <v>0</v>
      </c>
      <c r="G116" s="64">
        <f t="shared" si="48"/>
        <v>0</v>
      </c>
      <c r="H116" s="65" t="str">
        <f>IF(F116=0,"-",(E116-F116)/F116)</f>
        <v>-</v>
      </c>
      <c r="I116" s="426">
        <f t="shared" si="73"/>
        <v>0</v>
      </c>
      <c r="J116" s="426">
        <f t="shared" si="74"/>
        <v>0</v>
      </c>
      <c r="K116" s="365"/>
      <c r="L116" s="426"/>
      <c r="M116" s="405"/>
      <c r="N116" s="345">
        <f>'Fiscal Monthly'!N111</f>
        <v>0</v>
      </c>
      <c r="O116" s="437">
        <f>'Fiscal Monthly'!AB111</f>
        <v>2</v>
      </c>
      <c r="P116" s="64">
        <f t="shared" si="49"/>
        <v>-2</v>
      </c>
      <c r="Q116" s="65">
        <f>IF(O116=0,"-",(N116-O116)/O116)</f>
        <v>-1</v>
      </c>
      <c r="R116" s="328">
        <f t="shared" si="69"/>
        <v>0</v>
      </c>
      <c r="S116" s="328">
        <f t="shared" si="70"/>
        <v>9.5693779904306216E-3</v>
      </c>
      <c r="T116" s="365"/>
      <c r="U116" s="426"/>
      <c r="V116" s="405"/>
      <c r="W116" s="345">
        <f>'Calendar Monthly'!N111</f>
        <v>0</v>
      </c>
      <c r="X116" s="437">
        <f>'Calendar Monthly'!AB111</f>
        <v>2</v>
      </c>
      <c r="Y116" s="64">
        <f t="shared" si="51"/>
        <v>-2</v>
      </c>
      <c r="Z116" s="65">
        <f>IF(X116=0,"-",(W116-X116)/X116)</f>
        <v>-1</v>
      </c>
      <c r="AA116" s="426">
        <f t="shared" si="71"/>
        <v>0</v>
      </c>
      <c r="AB116" s="426">
        <f t="shared" si="72"/>
        <v>2.1739130434782608E-2</v>
      </c>
      <c r="AC116" s="365"/>
    </row>
    <row r="117" spans="2:29">
      <c r="B117" s="377" t="s">
        <v>127</v>
      </c>
      <c r="C117" s="335"/>
      <c r="D117" s="405"/>
      <c r="E117" s="345">
        <f>'CODE-Monthly '!C187</f>
        <v>2</v>
      </c>
      <c r="F117" s="447">
        <f>CODEMonthlyLY!C187</f>
        <v>0</v>
      </c>
      <c r="G117" s="64">
        <f t="shared" si="48"/>
        <v>2</v>
      </c>
      <c r="H117" s="65" t="str">
        <f>IF(F117=0,"-",(E117-F117)/F117)</f>
        <v>-</v>
      </c>
      <c r="I117" s="426">
        <f t="shared" si="73"/>
        <v>0.10526315789473684</v>
      </c>
      <c r="J117" s="426">
        <f t="shared" si="74"/>
        <v>0</v>
      </c>
      <c r="K117" s="365"/>
      <c r="L117" s="426"/>
      <c r="M117" s="405"/>
      <c r="N117" s="345">
        <f>'Fiscal Monthly'!N112</f>
        <v>3</v>
      </c>
      <c r="O117" s="437">
        <f>'Fiscal Monthly'!AB112</f>
        <v>26</v>
      </c>
      <c r="P117" s="64">
        <f t="shared" si="49"/>
        <v>-23</v>
      </c>
      <c r="Q117" s="65">
        <f>IF(O117=0,"-",(N117-O117)/O117)</f>
        <v>-0.88461538461538458</v>
      </c>
      <c r="R117" s="328">
        <f t="shared" si="69"/>
        <v>1.3100436681222707E-2</v>
      </c>
      <c r="S117" s="328">
        <f t="shared" si="70"/>
        <v>0.12440191387559808</v>
      </c>
      <c r="T117" s="365"/>
      <c r="U117" s="426"/>
      <c r="V117" s="405"/>
      <c r="W117" s="345">
        <f>'Calendar Monthly'!N112</f>
        <v>2</v>
      </c>
      <c r="X117" s="437">
        <f>'Calendar Monthly'!AB112</f>
        <v>8</v>
      </c>
      <c r="Y117" s="64">
        <f t="shared" si="51"/>
        <v>-6</v>
      </c>
      <c r="Z117" s="65">
        <f>IF(X117=0,"-",(W117-X117)/X117)</f>
        <v>-0.75</v>
      </c>
      <c r="AA117" s="426">
        <f t="shared" si="71"/>
        <v>1.8691588785046728E-2</v>
      </c>
      <c r="AB117" s="426">
        <f t="shared" si="72"/>
        <v>8.6956521739130432E-2</v>
      </c>
      <c r="AC117" s="365"/>
    </row>
    <row r="118" spans="2:29">
      <c r="B118" s="377" t="s">
        <v>128</v>
      </c>
      <c r="C118" s="335"/>
      <c r="D118" s="405"/>
      <c r="E118" s="345">
        <f>'CODE-Monthly '!C188</f>
        <v>0</v>
      </c>
      <c r="F118" s="447">
        <f>CODEMonthlyLY!C188</f>
        <v>2</v>
      </c>
      <c r="G118" s="64">
        <f t="shared" si="48"/>
        <v>-2</v>
      </c>
      <c r="H118" s="65">
        <f>IF(F118=0,"-",(E118-F118)/F118)</f>
        <v>-1</v>
      </c>
      <c r="I118" s="426">
        <f t="shared" si="73"/>
        <v>0</v>
      </c>
      <c r="J118" s="426">
        <f t="shared" si="74"/>
        <v>0.22222222222222221</v>
      </c>
      <c r="K118" s="365"/>
      <c r="L118" s="426"/>
      <c r="M118" s="405"/>
      <c r="N118" s="345">
        <f>'Fiscal Monthly'!N113</f>
        <v>21</v>
      </c>
      <c r="O118" s="437">
        <f>'Fiscal Monthly'!AB113</f>
        <v>28</v>
      </c>
      <c r="P118" s="64">
        <f t="shared" si="49"/>
        <v>-7</v>
      </c>
      <c r="Q118" s="65">
        <f>IF(O118=0,"-",(N118-O118)/O118)</f>
        <v>-0.25</v>
      </c>
      <c r="R118" s="328">
        <f t="shared" si="69"/>
        <v>9.1703056768558958E-2</v>
      </c>
      <c r="S118" s="328">
        <f t="shared" si="70"/>
        <v>0.13397129186602871</v>
      </c>
      <c r="T118" s="365"/>
      <c r="U118" s="426"/>
      <c r="V118" s="405"/>
      <c r="W118" s="345">
        <f>'Calendar Monthly'!N113</f>
        <v>16</v>
      </c>
      <c r="X118" s="437">
        <f>'Calendar Monthly'!AB113</f>
        <v>20</v>
      </c>
      <c r="Y118" s="64">
        <f t="shared" si="51"/>
        <v>-4</v>
      </c>
      <c r="Z118" s="65">
        <f>IF(X118=0,"-",(W118-X118)/X118)</f>
        <v>-0.2</v>
      </c>
      <c r="AA118" s="426">
        <f t="shared" si="71"/>
        <v>0.14953271028037382</v>
      </c>
      <c r="AB118" s="426">
        <f t="shared" si="72"/>
        <v>0.21739130434782608</v>
      </c>
      <c r="AC118" s="365"/>
    </row>
    <row r="119" spans="2:29">
      <c r="B119" s="377" t="s">
        <v>129</v>
      </c>
      <c r="C119" s="335"/>
      <c r="D119" s="405"/>
      <c r="E119" s="345">
        <f>'CODE-Monthly '!C189</f>
        <v>0</v>
      </c>
      <c r="F119" s="447">
        <f>CODEMonthlyLY!C189</f>
        <v>0</v>
      </c>
      <c r="G119" s="64">
        <f t="shared" si="48"/>
        <v>0</v>
      </c>
      <c r="H119" s="65" t="e">
        <f t="shared" si="43"/>
        <v>#DIV/0!</v>
      </c>
      <c r="I119" s="426">
        <f t="shared" si="73"/>
        <v>0</v>
      </c>
      <c r="J119" s="426">
        <f t="shared" si="74"/>
        <v>0</v>
      </c>
      <c r="K119" s="365"/>
      <c r="L119" s="426"/>
      <c r="M119" s="405"/>
      <c r="N119" s="345">
        <f>'Fiscal Monthly'!N114</f>
        <v>67</v>
      </c>
      <c r="O119" s="437">
        <f>'Fiscal Monthly'!AB114</f>
        <v>48</v>
      </c>
      <c r="P119" s="64">
        <f t="shared" si="49"/>
        <v>19</v>
      </c>
      <c r="Q119" s="65">
        <f t="shared" ref="Q119:Q120" si="77">(N119-O119)/O119</f>
        <v>0.39583333333333331</v>
      </c>
      <c r="R119" s="328">
        <f t="shared" si="69"/>
        <v>0.29257641921397382</v>
      </c>
      <c r="S119" s="328">
        <f t="shared" si="70"/>
        <v>0.22966507177033493</v>
      </c>
      <c r="T119" s="365"/>
      <c r="U119" s="426"/>
      <c r="V119" s="405"/>
      <c r="W119" s="345">
        <f>'Calendar Monthly'!N114</f>
        <v>28</v>
      </c>
      <c r="X119" s="437">
        <f>'Calendar Monthly'!AB114</f>
        <v>8</v>
      </c>
      <c r="Y119" s="64">
        <f t="shared" si="51"/>
        <v>20</v>
      </c>
      <c r="Z119" s="65">
        <f t="shared" ref="Z119:Z120" si="78">(W119-X119)/X119</f>
        <v>2.5</v>
      </c>
      <c r="AA119" s="426">
        <f t="shared" si="71"/>
        <v>0.26168224299065418</v>
      </c>
      <c r="AB119" s="426">
        <f t="shared" si="72"/>
        <v>8.6956521739130432E-2</v>
      </c>
      <c r="AC119" s="365"/>
    </row>
    <row r="120" spans="2:29">
      <c r="B120" s="377" t="s">
        <v>130</v>
      </c>
      <c r="C120" s="335"/>
      <c r="D120" s="405"/>
      <c r="E120" s="345">
        <f>'CODE-Monthly '!C190</f>
        <v>5</v>
      </c>
      <c r="F120" s="447">
        <f>CODEMonthlyLY!C190</f>
        <v>7</v>
      </c>
      <c r="G120" s="64">
        <f t="shared" si="48"/>
        <v>-2</v>
      </c>
      <c r="H120" s="65">
        <f t="shared" si="43"/>
        <v>-0.2857142857142857</v>
      </c>
      <c r="I120" s="426">
        <f t="shared" si="73"/>
        <v>0.26315789473684209</v>
      </c>
      <c r="J120" s="426">
        <f t="shared" si="74"/>
        <v>0.77777777777777779</v>
      </c>
      <c r="K120" s="365"/>
      <c r="L120" s="426"/>
      <c r="M120" s="405"/>
      <c r="N120" s="345">
        <f>'Fiscal Monthly'!N115</f>
        <v>62</v>
      </c>
      <c r="O120" s="437">
        <f>'Fiscal Monthly'!AB115</f>
        <v>44</v>
      </c>
      <c r="P120" s="64">
        <f t="shared" si="49"/>
        <v>18</v>
      </c>
      <c r="Q120" s="65">
        <f t="shared" si="77"/>
        <v>0.40909090909090912</v>
      </c>
      <c r="R120" s="328">
        <f t="shared" si="69"/>
        <v>0.27074235807860264</v>
      </c>
      <c r="S120" s="328">
        <f t="shared" si="70"/>
        <v>0.21052631578947367</v>
      </c>
      <c r="T120" s="365"/>
      <c r="U120" s="426"/>
      <c r="V120" s="405"/>
      <c r="W120" s="345">
        <f>'Calendar Monthly'!N115</f>
        <v>32</v>
      </c>
      <c r="X120" s="437">
        <f>'Calendar Monthly'!AB115</f>
        <v>24</v>
      </c>
      <c r="Y120" s="64">
        <f t="shared" si="51"/>
        <v>8</v>
      </c>
      <c r="Z120" s="65">
        <f t="shared" si="78"/>
        <v>0.33333333333333331</v>
      </c>
      <c r="AA120" s="426">
        <f t="shared" si="71"/>
        <v>0.29906542056074764</v>
      </c>
      <c r="AB120" s="426">
        <f t="shared" si="72"/>
        <v>0.2608695652173913</v>
      </c>
      <c r="AC120" s="365"/>
    </row>
    <row r="121" spans="2:29">
      <c r="B121" s="377" t="s">
        <v>131</v>
      </c>
      <c r="C121" s="335"/>
      <c r="D121" s="405"/>
      <c r="E121" s="345">
        <f>'CODE-Monthly '!C191</f>
        <v>0</v>
      </c>
      <c r="F121" s="447">
        <f>CODEMonthlyLY!C191</f>
        <v>0</v>
      </c>
      <c r="G121" s="64">
        <f t="shared" si="48"/>
        <v>0</v>
      </c>
      <c r="H121" s="65" t="str">
        <f>IF(F121=0,"-",(E121-F121)/F121)</f>
        <v>-</v>
      </c>
      <c r="I121" s="426">
        <f t="shared" si="73"/>
        <v>0</v>
      </c>
      <c r="J121" s="426">
        <f t="shared" si="74"/>
        <v>0</v>
      </c>
      <c r="K121" s="365"/>
      <c r="L121" s="426"/>
      <c r="M121" s="405"/>
      <c r="N121" s="345">
        <f>'Fiscal Monthly'!N116</f>
        <v>13</v>
      </c>
      <c r="O121" s="437">
        <f>'Fiscal Monthly'!AB116</f>
        <v>0</v>
      </c>
      <c r="P121" s="64">
        <f t="shared" si="49"/>
        <v>13</v>
      </c>
      <c r="Q121" s="65" t="str">
        <f>IF(O121=0,"-",(N121-O121)/O121)</f>
        <v>-</v>
      </c>
      <c r="R121" s="328">
        <f t="shared" si="69"/>
        <v>5.6768558951965066E-2</v>
      </c>
      <c r="S121" s="328">
        <f t="shared" si="70"/>
        <v>0</v>
      </c>
      <c r="T121" s="365"/>
      <c r="U121" s="426"/>
      <c r="V121" s="405"/>
      <c r="W121" s="345">
        <f>'Calendar Monthly'!N116</f>
        <v>2</v>
      </c>
      <c r="X121" s="437">
        <f>'Calendar Monthly'!AB116</f>
        <v>0</v>
      </c>
      <c r="Y121" s="64">
        <f t="shared" si="51"/>
        <v>2</v>
      </c>
      <c r="Z121" s="65" t="str">
        <f>IF(X121=0,"-",(W121-X121)/X121)</f>
        <v>-</v>
      </c>
      <c r="AA121" s="426">
        <f t="shared" si="71"/>
        <v>1.8691588785046728E-2</v>
      </c>
      <c r="AB121" s="426">
        <f t="shared" si="72"/>
        <v>0</v>
      </c>
      <c r="AC121" s="365"/>
    </row>
    <row r="122" spans="2:29" s="315" customFormat="1">
      <c r="B122" s="333" t="s">
        <v>21</v>
      </c>
      <c r="C122" s="374"/>
      <c r="D122" s="403"/>
      <c r="E122" s="349">
        <f>SUM(E123:E125)</f>
        <v>4</v>
      </c>
      <c r="F122" s="349">
        <f>SUM(F123:F125)</f>
        <v>8</v>
      </c>
      <c r="G122" s="62">
        <f t="shared" si="48"/>
        <v>-4</v>
      </c>
      <c r="H122" s="63">
        <f t="shared" si="43"/>
        <v>-0.5</v>
      </c>
      <c r="I122" s="382">
        <f>E122/$E$77</f>
        <v>1.875293014533521E-3</v>
      </c>
      <c r="J122" s="382">
        <f t="shared" ref="J122" si="79">F122/$F$77</f>
        <v>3.3840947546531302E-3</v>
      </c>
      <c r="K122" s="404"/>
      <c r="L122" s="425"/>
      <c r="M122" s="403"/>
      <c r="N122" s="349">
        <f>'Fiscal Monthly'!N117</f>
        <v>1082</v>
      </c>
      <c r="O122" s="436">
        <f>'Fiscal Monthly'!AB117</f>
        <v>338</v>
      </c>
      <c r="P122" s="62">
        <f t="shared" si="49"/>
        <v>744</v>
      </c>
      <c r="Q122" s="63">
        <f t="shared" ref="Q122:Q126" si="80">(N122-O122)/O122</f>
        <v>2.2011834319526629</v>
      </c>
      <c r="R122" s="382">
        <f>N122/$N$77</f>
        <v>2.721944102035169E-2</v>
      </c>
      <c r="S122" s="382">
        <f>O122/$O$77</f>
        <v>7.8624764474633044E-3</v>
      </c>
      <c r="T122" s="404"/>
      <c r="U122" s="425"/>
      <c r="V122" s="403"/>
      <c r="W122" s="349">
        <f>'Calendar Monthly'!N117</f>
        <v>824</v>
      </c>
      <c r="X122" s="436">
        <f>'Calendar Monthly'!AB117</f>
        <v>183</v>
      </c>
      <c r="Y122" s="62">
        <f t="shared" si="51"/>
        <v>641</v>
      </c>
      <c r="Z122" s="63">
        <f t="shared" ref="Z122:Z126" si="81">(W122-X122)/X122</f>
        <v>3.5027322404371586</v>
      </c>
      <c r="AA122" s="382">
        <f>W122/$W$77</f>
        <v>4.4608055435253355E-2</v>
      </c>
      <c r="AB122" s="382">
        <f>X122/$X$77</f>
        <v>8.5959885386819486E-3</v>
      </c>
      <c r="AC122" s="404"/>
    </row>
    <row r="123" spans="2:29">
      <c r="B123" s="377" t="s">
        <v>132</v>
      </c>
      <c r="C123" s="335"/>
      <c r="D123" s="405"/>
      <c r="E123" s="345">
        <f>'CODE-Monthly '!C194</f>
        <v>2</v>
      </c>
      <c r="F123" s="447">
        <f>CODEMonthlyLY!C194</f>
        <v>2</v>
      </c>
      <c r="G123" s="64">
        <f t="shared" si="48"/>
        <v>0</v>
      </c>
      <c r="H123" s="65">
        <f t="shared" si="43"/>
        <v>0</v>
      </c>
      <c r="I123" s="426">
        <f>E123/$E$122</f>
        <v>0.5</v>
      </c>
      <c r="J123" s="426">
        <f>F123/$F$122</f>
        <v>0.25</v>
      </c>
      <c r="K123" s="365"/>
      <c r="L123" s="426"/>
      <c r="M123" s="405"/>
      <c r="N123" s="345">
        <f>'Fiscal Monthly'!N118</f>
        <v>481</v>
      </c>
      <c r="O123" s="437">
        <f>'Fiscal Monthly'!AB118</f>
        <v>255</v>
      </c>
      <c r="P123" s="64">
        <f t="shared" si="49"/>
        <v>226</v>
      </c>
      <c r="Q123" s="65">
        <f t="shared" si="80"/>
        <v>0.88627450980392153</v>
      </c>
      <c r="R123" s="328">
        <f>N123/$N$122</f>
        <v>0.44454713493530501</v>
      </c>
      <c r="S123" s="328">
        <f>O123/$O$122</f>
        <v>0.75443786982248517</v>
      </c>
      <c r="T123" s="365"/>
      <c r="U123" s="426"/>
      <c r="V123" s="405"/>
      <c r="W123" s="345">
        <f>'Calendar Monthly'!N118</f>
        <v>310</v>
      </c>
      <c r="X123" s="437">
        <f>'Calendar Monthly'!AB118</f>
        <v>151</v>
      </c>
      <c r="Y123" s="64">
        <f t="shared" si="51"/>
        <v>159</v>
      </c>
      <c r="Z123" s="65">
        <f t="shared" si="81"/>
        <v>1.0529801324503312</v>
      </c>
      <c r="AA123" s="426">
        <f>W123/$W$122</f>
        <v>0.37621359223300971</v>
      </c>
      <c r="AB123" s="426">
        <f>X123/$X$122</f>
        <v>0.82513661202185795</v>
      </c>
      <c r="AC123" s="365"/>
    </row>
    <row r="124" spans="2:29">
      <c r="B124" s="377" t="s">
        <v>133</v>
      </c>
      <c r="C124" s="335"/>
      <c r="D124" s="405"/>
      <c r="E124" s="345">
        <f>'CODE-Monthly '!C195</f>
        <v>2</v>
      </c>
      <c r="F124" s="447">
        <f>CODEMonthlyLY!C195</f>
        <v>6</v>
      </c>
      <c r="G124" s="64">
        <f t="shared" si="48"/>
        <v>-4</v>
      </c>
      <c r="H124" s="65">
        <f t="shared" si="43"/>
        <v>-0.66666666666666663</v>
      </c>
      <c r="I124" s="426">
        <f t="shared" ref="I124:I125" si="82">E124/$E$122</f>
        <v>0.5</v>
      </c>
      <c r="J124" s="426">
        <f t="shared" ref="J124:J125" si="83">F124/$F$122</f>
        <v>0.75</v>
      </c>
      <c r="K124" s="365"/>
      <c r="L124" s="426"/>
      <c r="M124" s="405"/>
      <c r="N124" s="345">
        <f>'Fiscal Monthly'!N119</f>
        <v>121</v>
      </c>
      <c r="O124" s="437">
        <f>'Fiscal Monthly'!AB119</f>
        <v>48</v>
      </c>
      <c r="P124" s="64">
        <f t="shared" si="49"/>
        <v>73</v>
      </c>
      <c r="Q124" s="65">
        <f t="shared" si="80"/>
        <v>1.5208333333333333</v>
      </c>
      <c r="R124" s="328">
        <f>N124/$N$122</f>
        <v>0.11182994454713494</v>
      </c>
      <c r="S124" s="328">
        <f>O124/$O$122</f>
        <v>0.14201183431952663</v>
      </c>
      <c r="T124" s="365"/>
      <c r="U124" s="426"/>
      <c r="V124" s="405"/>
      <c r="W124" s="345">
        <f>'Calendar Monthly'!N119</f>
        <v>48</v>
      </c>
      <c r="X124" s="437">
        <f>'Calendar Monthly'!AB119</f>
        <v>19</v>
      </c>
      <c r="Y124" s="64">
        <f t="shared" si="51"/>
        <v>29</v>
      </c>
      <c r="Z124" s="65">
        <f t="shared" si="81"/>
        <v>1.5263157894736843</v>
      </c>
      <c r="AA124" s="426">
        <f>W124/$W$122</f>
        <v>5.8252427184466021E-2</v>
      </c>
      <c r="AB124" s="426">
        <f>X124/$X$122</f>
        <v>0.10382513661202186</v>
      </c>
      <c r="AC124" s="365"/>
    </row>
    <row r="125" spans="2:29">
      <c r="B125" s="377" t="s">
        <v>134</v>
      </c>
      <c r="C125" s="335"/>
      <c r="D125" s="405"/>
      <c r="E125" s="345">
        <f>'CODE-Monthly '!C196</f>
        <v>0</v>
      </c>
      <c r="F125" s="447">
        <f>CODEMonthlyLY!C196</f>
        <v>0</v>
      </c>
      <c r="G125" s="64">
        <f t="shared" si="48"/>
        <v>0</v>
      </c>
      <c r="H125" s="65" t="str">
        <f>IF(F125=0,"-",(E125-F125)/F125)</f>
        <v>-</v>
      </c>
      <c r="I125" s="426">
        <f t="shared" si="82"/>
        <v>0</v>
      </c>
      <c r="J125" s="426">
        <f t="shared" si="83"/>
        <v>0</v>
      </c>
      <c r="K125" s="365"/>
      <c r="L125" s="426"/>
      <c r="M125" s="405"/>
      <c r="N125" s="345">
        <f>'Fiscal Monthly'!N120</f>
        <v>480</v>
      </c>
      <c r="O125" s="437">
        <f>'Fiscal Monthly'!AB120</f>
        <v>35</v>
      </c>
      <c r="P125" s="64">
        <f t="shared" si="49"/>
        <v>445</v>
      </c>
      <c r="Q125" s="65">
        <f t="shared" si="80"/>
        <v>12.714285714285714</v>
      </c>
      <c r="R125" s="328">
        <f>N125/$N$122</f>
        <v>0.44362292051756008</v>
      </c>
      <c r="S125" s="328">
        <f>O125/$O$122</f>
        <v>0.10355029585798817</v>
      </c>
      <c r="T125" s="365"/>
      <c r="U125" s="426"/>
      <c r="V125" s="405"/>
      <c r="W125" s="345">
        <f>'Calendar Monthly'!N120</f>
        <v>466</v>
      </c>
      <c r="X125" s="437">
        <f>'Calendar Monthly'!AB120</f>
        <v>13</v>
      </c>
      <c r="Y125" s="64">
        <f t="shared" si="51"/>
        <v>453</v>
      </c>
      <c r="Z125" s="65">
        <f t="shared" si="81"/>
        <v>34.846153846153847</v>
      </c>
      <c r="AA125" s="426">
        <f>W125/$W$122</f>
        <v>0.56553398058252424</v>
      </c>
      <c r="AB125" s="426">
        <f>X125/$X$122</f>
        <v>7.1038251366120214E-2</v>
      </c>
      <c r="AC125" s="365"/>
    </row>
    <row r="126" spans="2:29" s="315" customFormat="1">
      <c r="B126" s="333" t="s">
        <v>395</v>
      </c>
      <c r="C126" s="374"/>
      <c r="D126" s="403"/>
      <c r="E126" s="349">
        <f>'CODE-Monthly '!C197</f>
        <v>152</v>
      </c>
      <c r="F126" s="549">
        <f>CODEMonthlyLY!C197</f>
        <v>192</v>
      </c>
      <c r="G126" s="62">
        <f t="shared" si="48"/>
        <v>-40</v>
      </c>
      <c r="H126" s="63">
        <f t="shared" si="43"/>
        <v>-0.20833333333333334</v>
      </c>
      <c r="I126" s="382">
        <f t="shared" ref="I126" si="84">E126/$E$77</f>
        <v>7.1261134552273786E-2</v>
      </c>
      <c r="J126" s="382">
        <f t="shared" ref="J126" si="85">F126/$F$77</f>
        <v>8.1218274111675121E-2</v>
      </c>
      <c r="K126" s="404"/>
      <c r="L126" s="425"/>
      <c r="M126" s="403"/>
      <c r="N126" s="349">
        <f>'Fiscal Monthly'!N121</f>
        <v>2588</v>
      </c>
      <c r="O126" s="436">
        <f>'Fiscal Monthly'!AB121</f>
        <v>2542</v>
      </c>
      <c r="P126" s="62">
        <f t="shared" si="49"/>
        <v>46</v>
      </c>
      <c r="Q126" s="63">
        <f t="shared" si="80"/>
        <v>1.8095987411487019E-2</v>
      </c>
      <c r="R126" s="382">
        <f>N126/$N$77</f>
        <v>6.5105280370305149E-2</v>
      </c>
      <c r="S126" s="382">
        <f>O126/$O$77</f>
        <v>5.9131405708437043E-2</v>
      </c>
      <c r="T126" s="404"/>
      <c r="U126" s="425"/>
      <c r="V126" s="403"/>
      <c r="W126" s="349">
        <f>'Calendar Monthly'!N121</f>
        <v>1492</v>
      </c>
      <c r="X126" s="436">
        <f>'Calendar Monthly'!AB121</f>
        <v>1163</v>
      </c>
      <c r="Y126" s="62">
        <f t="shared" si="51"/>
        <v>329</v>
      </c>
      <c r="Z126" s="63">
        <f t="shared" si="81"/>
        <v>0.28288907996560619</v>
      </c>
      <c r="AA126" s="382">
        <f>W126/$W$77</f>
        <v>8.0770896491987876E-2</v>
      </c>
      <c r="AB126" s="382">
        <f>X126/$X$77</f>
        <v>5.4629151204847577E-2</v>
      </c>
      <c r="AC126" s="404"/>
    </row>
    <row r="127" spans="2:29">
      <c r="B127" s="331"/>
      <c r="C127" s="334"/>
      <c r="D127" s="400"/>
      <c r="E127" s="320"/>
      <c r="F127" s="447"/>
      <c r="G127" s="64"/>
      <c r="H127" s="65"/>
      <c r="I127" s="426"/>
      <c r="J127" s="426"/>
      <c r="K127" s="365"/>
      <c r="L127" s="426"/>
      <c r="M127" s="400"/>
      <c r="N127" s="320"/>
      <c r="O127" s="437"/>
      <c r="P127" s="64"/>
      <c r="Q127" s="65"/>
      <c r="R127" s="328"/>
      <c r="S127" s="328"/>
      <c r="T127" s="365"/>
      <c r="U127" s="426"/>
      <c r="V127" s="400"/>
      <c r="W127" s="320"/>
      <c r="X127" s="437"/>
      <c r="Y127" s="64"/>
      <c r="Z127" s="65"/>
      <c r="AA127" s="426"/>
      <c r="AB127" s="426"/>
      <c r="AC127" s="365"/>
    </row>
    <row r="128" spans="2:29" s="315" customFormat="1">
      <c r="B128" s="332" t="s">
        <v>135</v>
      </c>
      <c r="C128" s="391"/>
      <c r="D128" s="401"/>
      <c r="E128" s="346">
        <f>'CODE-Monthly '!C77+'CODE-Monthly '!C79+'CODE-Monthly '!C89</f>
        <v>2467</v>
      </c>
      <c r="F128" s="453">
        <f>CODEMonthlyLY!C77+CODEMonthlyLY!C79+CODEMonthlyLY!C89</f>
        <v>3136</v>
      </c>
      <c r="G128" s="58">
        <f t="shared" si="48"/>
        <v>-669</v>
      </c>
      <c r="H128" s="59">
        <f t="shared" si="43"/>
        <v>-0.21332908163265307</v>
      </c>
      <c r="I128" s="381">
        <f>E128/$E$229</f>
        <v>1.6924733985990956E-2</v>
      </c>
      <c r="J128" s="381">
        <f>F128/$F$229</f>
        <v>2.2681575559445111E-2</v>
      </c>
      <c r="K128" s="402"/>
      <c r="L128" s="425"/>
      <c r="M128" s="401"/>
      <c r="N128" s="346">
        <f>'Fiscal Monthly'!N123</f>
        <v>34680</v>
      </c>
      <c r="O128" s="434">
        <f>'Fiscal Monthly'!AB123</f>
        <v>32893</v>
      </c>
      <c r="P128" s="58">
        <f t="shared" ref="P128" si="86">N128-O128</f>
        <v>1787</v>
      </c>
      <c r="Q128" s="59">
        <f t="shared" ref="Q128" si="87">(N128-O128)/O128</f>
        <v>5.4327668500896847E-2</v>
      </c>
      <c r="R128" s="381">
        <f>N128/$N$229</f>
        <v>2.1179287135974591E-2</v>
      </c>
      <c r="S128" s="381">
        <f>O128/$O$229</f>
        <v>1.9983731401298194E-2</v>
      </c>
      <c r="T128" s="402"/>
      <c r="U128" s="425"/>
      <c r="V128" s="401"/>
      <c r="W128" s="346">
        <f>'Calendar Monthly'!N123</f>
        <v>14567</v>
      </c>
      <c r="X128" s="434">
        <f>'Calendar Monthly'!AB123</f>
        <v>14937</v>
      </c>
      <c r="Y128" s="58">
        <f t="shared" ref="Y128" si="88">W128-X128</f>
        <v>-370</v>
      </c>
      <c r="Z128" s="59">
        <f t="shared" ref="Z128" si="89">(W128-X128)/X128</f>
        <v>-2.4770703621878557E-2</v>
      </c>
      <c r="AA128" s="381">
        <f>W128/$W$229</f>
        <v>1.7968799148372423E-2</v>
      </c>
      <c r="AB128" s="381">
        <f>X128/$X$229</f>
        <v>1.8352492516711335E-2</v>
      </c>
      <c r="AC128" s="402"/>
    </row>
    <row r="129" spans="2:29" s="315" customFormat="1">
      <c r="B129" s="155"/>
      <c r="C129" s="374"/>
      <c r="D129" s="403"/>
      <c r="E129" s="375"/>
      <c r="F129" s="454"/>
      <c r="G129" s="60"/>
      <c r="H129" s="61"/>
      <c r="I129" s="425"/>
      <c r="J129" s="425"/>
      <c r="K129" s="363"/>
      <c r="L129" s="425"/>
      <c r="M129" s="403"/>
      <c r="N129" s="375"/>
      <c r="O129" s="435"/>
      <c r="P129" s="60"/>
      <c r="Q129" s="61"/>
      <c r="R129" s="327"/>
      <c r="S129" s="327"/>
      <c r="T129" s="363"/>
      <c r="U129" s="425"/>
      <c r="V129" s="403"/>
      <c r="W129" s="375"/>
      <c r="X129" s="435"/>
      <c r="Y129" s="60"/>
      <c r="Z129" s="61"/>
      <c r="AA129" s="425"/>
      <c r="AB129" s="425"/>
      <c r="AC129" s="363"/>
    </row>
    <row r="130" spans="2:29" s="315" customFormat="1">
      <c r="B130" s="336" t="s">
        <v>136</v>
      </c>
      <c r="C130" s="391"/>
      <c r="D130" s="401"/>
      <c r="E130" s="348">
        <f>'CODE-Monthly '!C77</f>
        <v>751</v>
      </c>
      <c r="F130" s="451">
        <f>CODEMonthlyLY!C77</f>
        <v>1112</v>
      </c>
      <c r="G130" s="55">
        <f t="shared" si="48"/>
        <v>-361</v>
      </c>
      <c r="H130" s="57">
        <f t="shared" si="43"/>
        <v>-0.32464028776978415</v>
      </c>
      <c r="I130" s="380">
        <f>E130/$E$229</f>
        <v>5.1521991177459299E-3</v>
      </c>
      <c r="J130" s="380">
        <f>F130/$F$229</f>
        <v>8.0427015376603843E-3</v>
      </c>
      <c r="K130" s="399"/>
      <c r="L130" s="425"/>
      <c r="M130" s="401"/>
      <c r="N130" s="348">
        <f>'Fiscal Monthly'!N125</f>
        <v>11513</v>
      </c>
      <c r="O130" s="432">
        <f>'Fiscal Monthly'!AB125</f>
        <v>11186</v>
      </c>
      <c r="P130" s="55">
        <f t="shared" ref="P130" si="90">N130-O130</f>
        <v>327</v>
      </c>
      <c r="Q130" s="57">
        <f t="shared" ref="Q130" si="91">(N130-O130)/O130</f>
        <v>2.9232969783658143E-2</v>
      </c>
      <c r="R130" s="380">
        <f>N130/$N$229</f>
        <v>7.0310591925165939E-3</v>
      </c>
      <c r="S130" s="380">
        <f>O130/$O$229</f>
        <v>6.7959146157213265E-3</v>
      </c>
      <c r="T130" s="399"/>
      <c r="U130" s="425"/>
      <c r="V130" s="401"/>
      <c r="W130" s="348">
        <f>'Calendar Monthly'!N125</f>
        <v>5364</v>
      </c>
      <c r="X130" s="432">
        <f>'Calendar Monthly'!AB125</f>
        <v>4819</v>
      </c>
      <c r="Y130" s="55">
        <f t="shared" ref="Y130" si="92">W130-X130</f>
        <v>545</v>
      </c>
      <c r="Z130" s="57">
        <f t="shared" ref="Z130" si="93">(W130-X130)/X130</f>
        <v>0.11309400290516705</v>
      </c>
      <c r="AA130" s="380">
        <f>W130/$W$229</f>
        <v>6.6166430034921174E-3</v>
      </c>
      <c r="AB130" s="380">
        <f>X130/$X$229</f>
        <v>5.9209119259578174E-3</v>
      </c>
      <c r="AC130" s="399"/>
    </row>
    <row r="131" spans="2:29" s="315" customFormat="1">
      <c r="B131" s="155"/>
      <c r="C131" s="374"/>
      <c r="D131" s="403"/>
      <c r="E131" s="375"/>
      <c r="F131" s="454"/>
      <c r="G131" s="60"/>
      <c r="H131" s="61"/>
      <c r="I131" s="425"/>
      <c r="J131" s="425"/>
      <c r="K131" s="363"/>
      <c r="L131" s="425"/>
      <c r="M131" s="403"/>
      <c r="N131" s="375"/>
      <c r="O131" s="435"/>
      <c r="P131" s="60"/>
      <c r="Q131" s="61"/>
      <c r="R131" s="327"/>
      <c r="S131" s="327"/>
      <c r="T131" s="363"/>
      <c r="U131" s="425"/>
      <c r="V131" s="403"/>
      <c r="W131" s="375"/>
      <c r="X131" s="435"/>
      <c r="Y131" s="60"/>
      <c r="Z131" s="61"/>
      <c r="AA131" s="425"/>
      <c r="AB131" s="425"/>
      <c r="AC131" s="363"/>
    </row>
    <row r="132" spans="2:29" s="315" customFormat="1">
      <c r="B132" s="336" t="s">
        <v>137</v>
      </c>
      <c r="C132" s="391"/>
      <c r="D132" s="401"/>
      <c r="E132" s="348">
        <f>SUM(E133:E140)</f>
        <v>429</v>
      </c>
      <c r="F132" s="348">
        <f>SUM(F133:F140)</f>
        <v>535</v>
      </c>
      <c r="G132" s="55">
        <f t="shared" si="48"/>
        <v>-106</v>
      </c>
      <c r="H132" s="57">
        <f t="shared" si="43"/>
        <v>-0.19813084112149532</v>
      </c>
      <c r="I132" s="380">
        <f>E132/$E$229</f>
        <v>2.9431337170612568E-3</v>
      </c>
      <c r="J132" s="380">
        <f>F132/$F$229</f>
        <v>3.8694652182089079E-3</v>
      </c>
      <c r="K132" s="399"/>
      <c r="L132" s="425"/>
      <c r="M132" s="401"/>
      <c r="N132" s="348">
        <f>'Fiscal Monthly'!N127</f>
        <v>5204</v>
      </c>
      <c r="O132" s="432">
        <f>'Fiscal Monthly'!AB127</f>
        <v>5110</v>
      </c>
      <c r="P132" s="55">
        <f t="shared" ref="P132:P140" si="94">N132-O132</f>
        <v>94</v>
      </c>
      <c r="Q132" s="57">
        <f t="shared" ref="Q132:Q140" si="95">(N132-O132)/O132</f>
        <v>1.8395303326810174E-2</v>
      </c>
      <c r="R132" s="380">
        <f>N132/$N$229</f>
        <v>3.178114482572427E-3</v>
      </c>
      <c r="S132" s="380">
        <f>O132/$O$229</f>
        <v>3.104516689284461E-3</v>
      </c>
      <c r="T132" s="399"/>
      <c r="U132" s="425"/>
      <c r="V132" s="401"/>
      <c r="W132" s="348">
        <f>'Calendar Monthly'!N127</f>
        <v>2102</v>
      </c>
      <c r="X132" s="432">
        <f>'Calendar Monthly'!AB127</f>
        <v>2450</v>
      </c>
      <c r="Y132" s="55">
        <f t="shared" ref="Y132:Y140" si="96">W132-X132</f>
        <v>-348</v>
      </c>
      <c r="Z132" s="57">
        <f t="shared" ref="Z132:Z139" si="97">(W132-X132)/X132</f>
        <v>-0.14204081632653062</v>
      </c>
      <c r="AA132" s="380">
        <f>W132/$W$229</f>
        <v>2.5928753902573509E-3</v>
      </c>
      <c r="AB132" s="380">
        <f>X132/$X$229</f>
        <v>3.0102166878183552E-3</v>
      </c>
      <c r="AC132" s="399"/>
    </row>
    <row r="133" spans="2:29">
      <c r="B133" s="331" t="s">
        <v>138</v>
      </c>
      <c r="C133" s="334"/>
      <c r="D133" s="400"/>
      <c r="E133" s="345">
        <f>'CODE-Monthly '!C80</f>
        <v>4</v>
      </c>
      <c r="F133" s="447">
        <f>CODEMonthlyLY!C80</f>
        <v>11</v>
      </c>
      <c r="G133" s="64">
        <f t="shared" si="48"/>
        <v>-7</v>
      </c>
      <c r="H133" s="65">
        <f>IF(F133=0,"-",(E133-F133)/F133)</f>
        <v>-0.63636363636363635</v>
      </c>
      <c r="I133" s="426">
        <f>E133/$E$132</f>
        <v>9.324009324009324E-3</v>
      </c>
      <c r="J133" s="426">
        <f>F133/$F$132</f>
        <v>2.0560747663551402E-2</v>
      </c>
      <c r="K133" s="365"/>
      <c r="L133" s="426"/>
      <c r="M133" s="400"/>
      <c r="N133" s="345">
        <f>'Fiscal Monthly'!N128</f>
        <v>54</v>
      </c>
      <c r="O133" s="437">
        <f>'Fiscal Monthly'!AB128</f>
        <v>45</v>
      </c>
      <c r="P133" s="64">
        <f t="shared" si="94"/>
        <v>9</v>
      </c>
      <c r="Q133" s="65">
        <f t="shared" si="95"/>
        <v>0.2</v>
      </c>
      <c r="R133" s="328">
        <f t="shared" ref="R133:R140" si="98">N133/$N$132</f>
        <v>1.037663335895465E-2</v>
      </c>
      <c r="S133" s="328">
        <f t="shared" ref="S133:S140" si="99">O133/$O$132</f>
        <v>8.8062622309197647E-3</v>
      </c>
      <c r="T133" s="365"/>
      <c r="U133" s="426"/>
      <c r="V133" s="400"/>
      <c r="W133" s="345">
        <f>'Calendar Monthly'!N128</f>
        <v>15</v>
      </c>
      <c r="X133" s="437">
        <f>'Calendar Monthly'!AB128</f>
        <v>22</v>
      </c>
      <c r="Y133" s="64">
        <f t="shared" si="96"/>
        <v>-7</v>
      </c>
      <c r="Z133" s="65">
        <f t="shared" si="97"/>
        <v>-0.31818181818181818</v>
      </c>
      <c r="AA133" s="426">
        <f t="shared" ref="AA133:AA140" si="100">W133/$W$132</f>
        <v>7.136060894386299E-3</v>
      </c>
      <c r="AB133" s="426">
        <f t="shared" ref="AB133:AB140" si="101">X133/$X$132</f>
        <v>8.979591836734694E-3</v>
      </c>
      <c r="AC133" s="365"/>
    </row>
    <row r="134" spans="2:29">
      <c r="B134" s="331" t="s">
        <v>139</v>
      </c>
      <c r="C134" s="334"/>
      <c r="D134" s="400"/>
      <c r="E134" s="345">
        <f>'CODE-Monthly '!C81</f>
        <v>92</v>
      </c>
      <c r="F134" s="447">
        <f>CODEMonthlyLY!C81</f>
        <v>171</v>
      </c>
      <c r="G134" s="64">
        <f t="shared" si="48"/>
        <v>-79</v>
      </c>
      <c r="H134" s="65">
        <f t="shared" si="43"/>
        <v>-0.46198830409356723</v>
      </c>
      <c r="I134" s="426">
        <f t="shared" ref="I134:I140" si="102">E134/$E$132</f>
        <v>0.21445221445221446</v>
      </c>
      <c r="J134" s="426">
        <f t="shared" ref="J134:J140" si="103">F134/$F$132</f>
        <v>0.31962616822429907</v>
      </c>
      <c r="K134" s="365"/>
      <c r="L134" s="426"/>
      <c r="M134" s="400"/>
      <c r="N134" s="345">
        <f>'Fiscal Monthly'!N129</f>
        <v>1449</v>
      </c>
      <c r="O134" s="437">
        <f>'Fiscal Monthly'!AB129</f>
        <v>1655</v>
      </c>
      <c r="P134" s="64">
        <f t="shared" si="94"/>
        <v>-206</v>
      </c>
      <c r="Q134" s="65">
        <f t="shared" si="95"/>
        <v>-0.12447129909365559</v>
      </c>
      <c r="R134" s="328">
        <f t="shared" si="98"/>
        <v>0.27843966179861646</v>
      </c>
      <c r="S134" s="328">
        <f t="shared" si="99"/>
        <v>0.32387475538160471</v>
      </c>
      <c r="T134" s="365"/>
      <c r="U134" s="426"/>
      <c r="V134" s="400"/>
      <c r="W134" s="345">
        <f>'Calendar Monthly'!N129</f>
        <v>625</v>
      </c>
      <c r="X134" s="437">
        <f>'Calendar Monthly'!AB129</f>
        <v>790</v>
      </c>
      <c r="Y134" s="64">
        <f t="shared" si="96"/>
        <v>-165</v>
      </c>
      <c r="Z134" s="65">
        <f t="shared" si="97"/>
        <v>-0.20886075949367089</v>
      </c>
      <c r="AA134" s="426">
        <f t="shared" si="100"/>
        <v>0.29733587059942912</v>
      </c>
      <c r="AB134" s="426">
        <f t="shared" si="101"/>
        <v>0.32244897959183672</v>
      </c>
      <c r="AC134" s="365"/>
    </row>
    <row r="135" spans="2:29">
      <c r="B135" s="331" t="s">
        <v>140</v>
      </c>
      <c r="C135" s="334"/>
      <c r="D135" s="400"/>
      <c r="E135" s="345">
        <f>'CODE-Monthly '!C82</f>
        <v>4</v>
      </c>
      <c r="F135" s="447">
        <f>CODEMonthlyLY!C82</f>
        <v>41</v>
      </c>
      <c r="G135" s="64">
        <f t="shared" si="48"/>
        <v>-37</v>
      </c>
      <c r="H135" s="65">
        <f t="shared" si="43"/>
        <v>-0.90243902439024393</v>
      </c>
      <c r="I135" s="426">
        <f t="shared" si="102"/>
        <v>9.324009324009324E-3</v>
      </c>
      <c r="J135" s="426">
        <f t="shared" si="103"/>
        <v>7.6635514018691592E-2</v>
      </c>
      <c r="K135" s="365"/>
      <c r="L135" s="426"/>
      <c r="M135" s="400"/>
      <c r="N135" s="345">
        <f>'Fiscal Monthly'!N130</f>
        <v>329</v>
      </c>
      <c r="O135" s="437">
        <f>'Fiscal Monthly'!AB130</f>
        <v>313</v>
      </c>
      <c r="P135" s="64">
        <f t="shared" si="94"/>
        <v>16</v>
      </c>
      <c r="Q135" s="65">
        <f t="shared" si="95"/>
        <v>5.1118210862619806E-2</v>
      </c>
      <c r="R135" s="328">
        <f t="shared" si="98"/>
        <v>6.3220599538816299E-2</v>
      </c>
      <c r="S135" s="328">
        <f t="shared" si="99"/>
        <v>6.1252446183953035E-2</v>
      </c>
      <c r="T135" s="365"/>
      <c r="U135" s="426"/>
      <c r="V135" s="400"/>
      <c r="W135" s="345">
        <f>'Calendar Monthly'!N130</f>
        <v>92</v>
      </c>
      <c r="X135" s="437">
        <f>'Calendar Monthly'!AB130</f>
        <v>180</v>
      </c>
      <c r="Y135" s="64">
        <f t="shared" si="96"/>
        <v>-88</v>
      </c>
      <c r="Z135" s="65">
        <f t="shared" si="97"/>
        <v>-0.48888888888888887</v>
      </c>
      <c r="AA135" s="426">
        <f t="shared" si="100"/>
        <v>4.3767840152235969E-2</v>
      </c>
      <c r="AB135" s="426">
        <f t="shared" si="101"/>
        <v>7.3469387755102047E-2</v>
      </c>
      <c r="AC135" s="365"/>
    </row>
    <row r="136" spans="2:29">
      <c r="B136" s="331" t="s">
        <v>141</v>
      </c>
      <c r="C136" s="334"/>
      <c r="D136" s="400"/>
      <c r="E136" s="345">
        <f>'CODE-Monthly '!C83</f>
        <v>103</v>
      </c>
      <c r="F136" s="447">
        <f>CODEMonthlyLY!C83</f>
        <v>135</v>
      </c>
      <c r="G136" s="64">
        <f t="shared" si="48"/>
        <v>-32</v>
      </c>
      <c r="H136" s="65">
        <f t="shared" si="43"/>
        <v>-0.23703703703703705</v>
      </c>
      <c r="I136" s="426">
        <f t="shared" si="102"/>
        <v>0.2400932400932401</v>
      </c>
      <c r="J136" s="426">
        <f t="shared" si="103"/>
        <v>0.25233644859813081</v>
      </c>
      <c r="K136" s="365"/>
      <c r="L136" s="426"/>
      <c r="M136" s="400"/>
      <c r="N136" s="345">
        <f>'Fiscal Monthly'!N131</f>
        <v>935</v>
      </c>
      <c r="O136" s="437">
        <f>'Fiscal Monthly'!AB131</f>
        <v>1172</v>
      </c>
      <c r="P136" s="64">
        <f t="shared" si="94"/>
        <v>-237</v>
      </c>
      <c r="Q136" s="65">
        <f t="shared" si="95"/>
        <v>-0.2022184300341297</v>
      </c>
      <c r="R136" s="328">
        <f t="shared" si="98"/>
        <v>0.1796694850115296</v>
      </c>
      <c r="S136" s="328">
        <f t="shared" si="99"/>
        <v>0.22935420743639923</v>
      </c>
      <c r="T136" s="365"/>
      <c r="U136" s="426"/>
      <c r="V136" s="400"/>
      <c r="W136" s="345">
        <f>'Calendar Monthly'!N131</f>
        <v>331</v>
      </c>
      <c r="X136" s="437">
        <f>'Calendar Monthly'!AB131</f>
        <v>515</v>
      </c>
      <c r="Y136" s="64">
        <f t="shared" si="96"/>
        <v>-184</v>
      </c>
      <c r="Z136" s="65">
        <f t="shared" si="97"/>
        <v>-0.35728155339805823</v>
      </c>
      <c r="AA136" s="426">
        <f t="shared" si="100"/>
        <v>0.15746907706945765</v>
      </c>
      <c r="AB136" s="426">
        <f t="shared" si="101"/>
        <v>0.21020408163265306</v>
      </c>
      <c r="AC136" s="365"/>
    </row>
    <row r="137" spans="2:29">
      <c r="B137" s="331" t="s">
        <v>142</v>
      </c>
      <c r="C137" s="334"/>
      <c r="D137" s="400"/>
      <c r="E137" s="345">
        <f>'CODE-Monthly '!C84</f>
        <v>7</v>
      </c>
      <c r="F137" s="447">
        <f>CODEMonthlyLY!C84</f>
        <v>5</v>
      </c>
      <c r="G137" s="64">
        <f t="shared" si="48"/>
        <v>2</v>
      </c>
      <c r="H137" s="65">
        <f t="shared" si="43"/>
        <v>0.4</v>
      </c>
      <c r="I137" s="426">
        <f t="shared" si="102"/>
        <v>1.6317016317016316E-2</v>
      </c>
      <c r="J137" s="426">
        <f t="shared" si="103"/>
        <v>9.3457943925233638E-3</v>
      </c>
      <c r="K137" s="365"/>
      <c r="L137" s="426"/>
      <c r="M137" s="400"/>
      <c r="N137" s="345">
        <f>'Fiscal Monthly'!N132</f>
        <v>332</v>
      </c>
      <c r="O137" s="437">
        <f>'Fiscal Monthly'!AB132</f>
        <v>204</v>
      </c>
      <c r="P137" s="64">
        <f t="shared" si="94"/>
        <v>128</v>
      </c>
      <c r="Q137" s="65">
        <f t="shared" si="95"/>
        <v>0.62745098039215685</v>
      </c>
      <c r="R137" s="328">
        <f t="shared" si="98"/>
        <v>6.3797079169869333E-2</v>
      </c>
      <c r="S137" s="328">
        <f t="shared" si="99"/>
        <v>3.9921722113502936E-2</v>
      </c>
      <c r="T137" s="365"/>
      <c r="U137" s="426"/>
      <c r="V137" s="400"/>
      <c r="W137" s="345">
        <f>'Calendar Monthly'!N132</f>
        <v>78</v>
      </c>
      <c r="X137" s="437">
        <f>'Calendar Monthly'!AB132</f>
        <v>81</v>
      </c>
      <c r="Y137" s="64">
        <f t="shared" si="96"/>
        <v>-3</v>
      </c>
      <c r="Z137" s="65">
        <f t="shared" si="97"/>
        <v>-3.7037037037037035E-2</v>
      </c>
      <c r="AA137" s="426">
        <f t="shared" si="100"/>
        <v>3.7107516650808754E-2</v>
      </c>
      <c r="AB137" s="426">
        <f t="shared" si="101"/>
        <v>3.3061224489795919E-2</v>
      </c>
      <c r="AC137" s="365"/>
    </row>
    <row r="138" spans="2:29">
      <c r="B138" s="331" t="s">
        <v>143</v>
      </c>
      <c r="C138" s="334"/>
      <c r="D138" s="400"/>
      <c r="E138" s="345">
        <f>'CODE-Monthly '!C85</f>
        <v>4</v>
      </c>
      <c r="F138" s="447">
        <f>CODEMonthlyLY!C85</f>
        <v>12</v>
      </c>
      <c r="G138" s="64">
        <f t="shared" si="48"/>
        <v>-8</v>
      </c>
      <c r="H138" s="65">
        <f t="shared" si="43"/>
        <v>-0.66666666666666663</v>
      </c>
      <c r="I138" s="426">
        <f t="shared" si="102"/>
        <v>9.324009324009324E-3</v>
      </c>
      <c r="J138" s="426">
        <f t="shared" si="103"/>
        <v>2.2429906542056073E-2</v>
      </c>
      <c r="K138" s="365"/>
      <c r="L138" s="426"/>
      <c r="M138" s="400"/>
      <c r="N138" s="345">
        <f>'Fiscal Monthly'!N133</f>
        <v>148</v>
      </c>
      <c r="O138" s="437">
        <f>'Fiscal Monthly'!AB133</f>
        <v>93</v>
      </c>
      <c r="P138" s="64">
        <f t="shared" si="94"/>
        <v>55</v>
      </c>
      <c r="Q138" s="65">
        <f t="shared" si="95"/>
        <v>0.59139784946236562</v>
      </c>
      <c r="R138" s="328">
        <f t="shared" si="98"/>
        <v>2.8439661798616449E-2</v>
      </c>
      <c r="S138" s="328">
        <f t="shared" si="99"/>
        <v>1.8199608610567516E-2</v>
      </c>
      <c r="T138" s="365"/>
      <c r="U138" s="426"/>
      <c r="V138" s="400"/>
      <c r="W138" s="345">
        <f>'Calendar Monthly'!N133</f>
        <v>53</v>
      </c>
      <c r="X138" s="437">
        <f>'Calendar Monthly'!AB133</f>
        <v>42</v>
      </c>
      <c r="Y138" s="64">
        <f t="shared" si="96"/>
        <v>11</v>
      </c>
      <c r="Z138" s="65">
        <f t="shared" si="97"/>
        <v>0.26190476190476192</v>
      </c>
      <c r="AA138" s="426">
        <f t="shared" si="100"/>
        <v>2.5214081826831589E-2</v>
      </c>
      <c r="AB138" s="426">
        <f t="shared" si="101"/>
        <v>1.7142857142857144E-2</v>
      </c>
      <c r="AC138" s="365"/>
    </row>
    <row r="139" spans="2:29">
      <c r="B139" s="331" t="s">
        <v>144</v>
      </c>
      <c r="C139" s="334"/>
      <c r="D139" s="400"/>
      <c r="E139" s="345">
        <f>'CODE-Monthly '!C86</f>
        <v>205</v>
      </c>
      <c r="F139" s="447">
        <f>CODEMonthlyLY!C86</f>
        <v>160</v>
      </c>
      <c r="G139" s="64">
        <f t="shared" si="48"/>
        <v>45</v>
      </c>
      <c r="H139" s="65">
        <f t="shared" ref="H139:H201" si="104">(E139-F139)/F139</f>
        <v>0.28125</v>
      </c>
      <c r="I139" s="426">
        <f t="shared" si="102"/>
        <v>0.47785547785547783</v>
      </c>
      <c r="J139" s="426">
        <f t="shared" si="103"/>
        <v>0.29906542056074764</v>
      </c>
      <c r="K139" s="365"/>
      <c r="L139" s="426"/>
      <c r="M139" s="400"/>
      <c r="N139" s="345">
        <f>'Fiscal Monthly'!N134</f>
        <v>1800</v>
      </c>
      <c r="O139" s="437">
        <f>'Fiscal Monthly'!AB134</f>
        <v>1627</v>
      </c>
      <c r="P139" s="64">
        <f t="shared" si="94"/>
        <v>173</v>
      </c>
      <c r="Q139" s="65">
        <f t="shared" si="95"/>
        <v>0.10633066994468347</v>
      </c>
      <c r="R139" s="328">
        <f t="shared" si="98"/>
        <v>0.34588777863182169</v>
      </c>
      <c r="S139" s="328">
        <f t="shared" si="99"/>
        <v>0.31839530332681015</v>
      </c>
      <c r="T139" s="365"/>
      <c r="U139" s="426"/>
      <c r="V139" s="400"/>
      <c r="W139" s="345">
        <f>'Calendar Monthly'!N134</f>
        <v>779</v>
      </c>
      <c r="X139" s="437">
        <f>'Calendar Monthly'!AB134</f>
        <v>820</v>
      </c>
      <c r="Y139" s="64">
        <f t="shared" si="96"/>
        <v>-41</v>
      </c>
      <c r="Z139" s="65">
        <f t="shared" si="97"/>
        <v>-0.05</v>
      </c>
      <c r="AA139" s="426">
        <f t="shared" si="100"/>
        <v>0.37059942911512844</v>
      </c>
      <c r="AB139" s="426">
        <f t="shared" si="101"/>
        <v>0.33469387755102042</v>
      </c>
      <c r="AC139" s="365"/>
    </row>
    <row r="140" spans="2:29">
      <c r="B140" s="331" t="s">
        <v>145</v>
      </c>
      <c r="C140" s="334"/>
      <c r="D140" s="400"/>
      <c r="E140" s="345">
        <f>'CODE-Monthly '!C87</f>
        <v>10</v>
      </c>
      <c r="F140" s="447">
        <f>CODEMonthlyLY!C87</f>
        <v>0</v>
      </c>
      <c r="G140" s="64">
        <f t="shared" si="48"/>
        <v>10</v>
      </c>
      <c r="H140" s="65" t="str">
        <f>IF(F140=0,"-",(E140-F140)/F140)</f>
        <v>-</v>
      </c>
      <c r="I140" s="426">
        <f t="shared" si="102"/>
        <v>2.3310023310023312E-2</v>
      </c>
      <c r="J140" s="426">
        <f t="shared" si="103"/>
        <v>0</v>
      </c>
      <c r="K140" s="365"/>
      <c r="L140" s="426"/>
      <c r="M140" s="400"/>
      <c r="N140" s="345">
        <f>'Fiscal Monthly'!N135</f>
        <v>157</v>
      </c>
      <c r="O140" s="437">
        <f>'Fiscal Monthly'!AB135</f>
        <v>1</v>
      </c>
      <c r="P140" s="64">
        <f t="shared" si="94"/>
        <v>156</v>
      </c>
      <c r="Q140" s="65">
        <f t="shared" si="95"/>
        <v>156</v>
      </c>
      <c r="R140" s="328">
        <f t="shared" si="98"/>
        <v>3.0169100691775558E-2</v>
      </c>
      <c r="S140" s="328">
        <f t="shared" si="99"/>
        <v>1.9569471624266145E-4</v>
      </c>
      <c r="T140" s="365"/>
      <c r="U140" s="426"/>
      <c r="V140" s="400"/>
      <c r="W140" s="345">
        <f>'Calendar Monthly'!N135</f>
        <v>129</v>
      </c>
      <c r="X140" s="437">
        <f>'Calendar Monthly'!AB135</f>
        <v>0</v>
      </c>
      <c r="Y140" s="64">
        <f t="shared" si="96"/>
        <v>129</v>
      </c>
      <c r="Z140" s="65" t="str">
        <f>IF(X140=0,"-",(W140-X140)/X140)</f>
        <v>-</v>
      </c>
      <c r="AA140" s="426">
        <f t="shared" si="100"/>
        <v>6.1370123691722171E-2</v>
      </c>
      <c r="AB140" s="426">
        <f t="shared" si="101"/>
        <v>0</v>
      </c>
      <c r="AC140" s="365"/>
    </row>
    <row r="141" spans="2:29">
      <c r="B141" s="331"/>
      <c r="C141" s="334"/>
      <c r="D141" s="400"/>
      <c r="E141" s="320"/>
      <c r="F141" s="447"/>
      <c r="G141" s="64"/>
      <c r="H141" s="65"/>
      <c r="I141" s="426"/>
      <c r="J141" s="426"/>
      <c r="K141" s="365"/>
      <c r="L141" s="426"/>
      <c r="M141" s="400"/>
      <c r="N141" s="320"/>
      <c r="O141" s="437"/>
      <c r="P141" s="64"/>
      <c r="Q141" s="65"/>
      <c r="R141" s="328"/>
      <c r="S141" s="328"/>
      <c r="T141" s="365"/>
      <c r="U141" s="426"/>
      <c r="V141" s="400"/>
      <c r="W141" s="320"/>
      <c r="X141" s="437"/>
      <c r="Y141" s="64"/>
      <c r="Z141" s="65"/>
      <c r="AA141" s="426"/>
      <c r="AB141" s="426"/>
      <c r="AC141" s="365"/>
    </row>
    <row r="142" spans="2:29" s="315" customFormat="1">
      <c r="B142" s="336" t="s">
        <v>146</v>
      </c>
      <c r="C142" s="391"/>
      <c r="D142" s="401"/>
      <c r="E142" s="348">
        <f>SUM(E143:E156)</f>
        <v>1287</v>
      </c>
      <c r="F142" s="348">
        <f>SUM(F143:F156)</f>
        <v>1489</v>
      </c>
      <c r="G142" s="55">
        <f t="shared" ref="G142:G205" si="105">E142-F142</f>
        <v>-202</v>
      </c>
      <c r="H142" s="57">
        <f t="shared" si="104"/>
        <v>-0.1356615177971793</v>
      </c>
      <c r="I142" s="380">
        <f>E142/$E$229</f>
        <v>8.829401151183771E-3</v>
      </c>
      <c r="J142" s="380">
        <f>F142/$F$229</f>
        <v>1.076940880357582E-2</v>
      </c>
      <c r="K142" s="399"/>
      <c r="L142" s="425"/>
      <c r="M142" s="401"/>
      <c r="N142" s="348">
        <f>'Fiscal Monthly'!N137</f>
        <v>17963</v>
      </c>
      <c r="O142" s="432">
        <f>'Fiscal Monthly'!AB137</f>
        <v>16597</v>
      </c>
      <c r="P142" s="55">
        <f t="shared" ref="P142:P156" si="106">N142-O142</f>
        <v>1366</v>
      </c>
      <c r="Q142" s="57">
        <f t="shared" ref="Q142:Q148" si="107">(N142-O142)/O142</f>
        <v>8.2304030848948606E-2</v>
      </c>
      <c r="R142" s="380">
        <f>N142/$N$229</f>
        <v>1.0970113460885571E-2</v>
      </c>
      <c r="S142" s="380">
        <f>O142/$O$229</f>
        <v>1.0083300096292406E-2</v>
      </c>
      <c r="T142" s="399"/>
      <c r="U142" s="425"/>
      <c r="V142" s="401"/>
      <c r="W142" s="348">
        <f>'Calendar Monthly'!N137</f>
        <v>7101</v>
      </c>
      <c r="X142" s="432">
        <f>'Calendar Monthly'!AB137</f>
        <v>7668</v>
      </c>
      <c r="Y142" s="55">
        <f t="shared" ref="Y142:Y156" si="108">W142-X142</f>
        <v>-567</v>
      </c>
      <c r="Z142" s="57">
        <f t="shared" ref="Z142:Z148" si="109">(W142-X142)/X142</f>
        <v>-7.3943661971830985E-2</v>
      </c>
      <c r="AA142" s="380">
        <f>W142/$W$229</f>
        <v>8.7592807546229539E-3</v>
      </c>
      <c r="AB142" s="380">
        <f>X142/$X$229</f>
        <v>9.4213639029351627E-3</v>
      </c>
      <c r="AC142" s="399"/>
    </row>
    <row r="143" spans="2:29">
      <c r="B143" s="331" t="s">
        <v>147</v>
      </c>
      <c r="C143" s="334"/>
      <c r="D143" s="400"/>
      <c r="E143" s="345">
        <f>'CODE-Monthly '!C90</f>
        <v>226</v>
      </c>
      <c r="F143" s="447">
        <f>CODEMonthlyLY!C90</f>
        <v>230</v>
      </c>
      <c r="G143" s="64">
        <f t="shared" si="105"/>
        <v>-4</v>
      </c>
      <c r="H143" s="65">
        <f t="shared" si="104"/>
        <v>-1.7391304347826087E-2</v>
      </c>
      <c r="I143" s="426">
        <f>E143/$E$142</f>
        <v>0.17560217560217561</v>
      </c>
      <c r="J143" s="426">
        <f>F143/$F$142</f>
        <v>0.1544660846205507</v>
      </c>
      <c r="K143" s="365"/>
      <c r="L143" s="426"/>
      <c r="M143" s="400"/>
      <c r="N143" s="345">
        <f>'Fiscal Monthly'!N138</f>
        <v>2265</v>
      </c>
      <c r="O143" s="437">
        <f>'Fiscal Monthly'!AB138</f>
        <v>2362</v>
      </c>
      <c r="P143" s="64">
        <f t="shared" si="106"/>
        <v>-97</v>
      </c>
      <c r="Q143" s="65">
        <f t="shared" si="107"/>
        <v>-4.106689246401355E-2</v>
      </c>
      <c r="R143" s="328">
        <f t="shared" ref="R143:R156" si="110">N143/$N$142</f>
        <v>0.12609252352057007</v>
      </c>
      <c r="S143" s="328">
        <f t="shared" ref="S143:S156" si="111">O143/$O$142</f>
        <v>0.14231487618244262</v>
      </c>
      <c r="T143" s="365"/>
      <c r="U143" s="426"/>
      <c r="V143" s="400"/>
      <c r="W143" s="345">
        <f>'Calendar Monthly'!N138</f>
        <v>1113</v>
      </c>
      <c r="X143" s="437">
        <f>'Calendar Monthly'!AB138</f>
        <v>1247</v>
      </c>
      <c r="Y143" s="64">
        <f t="shared" si="108"/>
        <v>-134</v>
      </c>
      <c r="Z143" s="65">
        <f t="shared" si="109"/>
        <v>-0.10745789895749799</v>
      </c>
      <c r="AA143" s="426">
        <f t="shared" ref="AA143:AA156" si="112">W143/$W$142</f>
        <v>0.15673848753696662</v>
      </c>
      <c r="AB143" s="426">
        <f t="shared" ref="AB143:AB156" si="113">X143/$X$142</f>
        <v>0.16262389149713094</v>
      </c>
      <c r="AC143" s="365"/>
    </row>
    <row r="144" spans="2:29">
      <c r="B144" s="331" t="s">
        <v>148</v>
      </c>
      <c r="C144" s="334"/>
      <c r="D144" s="400"/>
      <c r="E144" s="345">
        <f>'CODE-Monthly '!C91</f>
        <v>0</v>
      </c>
      <c r="F144" s="447">
        <f>CODEMonthlyLY!C91</f>
        <v>8</v>
      </c>
      <c r="G144" s="64">
        <f t="shared" si="105"/>
        <v>-8</v>
      </c>
      <c r="H144" s="65">
        <f t="shared" si="104"/>
        <v>-1</v>
      </c>
      <c r="I144" s="426">
        <f t="shared" ref="I144:I156" si="114">E144/$E$142</f>
        <v>0</v>
      </c>
      <c r="J144" s="426">
        <f t="shared" ref="J144:J156" si="115">F144/$F$142</f>
        <v>5.3727333781061117E-3</v>
      </c>
      <c r="K144" s="365"/>
      <c r="L144" s="426"/>
      <c r="M144" s="400"/>
      <c r="N144" s="345">
        <f>'Fiscal Monthly'!N139</f>
        <v>111</v>
      </c>
      <c r="O144" s="437">
        <f>'Fiscal Monthly'!AB139</f>
        <v>106</v>
      </c>
      <c r="P144" s="64">
        <f t="shared" si="106"/>
        <v>5</v>
      </c>
      <c r="Q144" s="65">
        <f t="shared" si="107"/>
        <v>4.716981132075472E-2</v>
      </c>
      <c r="R144" s="328">
        <f t="shared" si="110"/>
        <v>6.1793687023325725E-3</v>
      </c>
      <c r="S144" s="328">
        <f t="shared" si="111"/>
        <v>6.3866963909140206E-3</v>
      </c>
      <c r="T144" s="365"/>
      <c r="U144" s="426"/>
      <c r="V144" s="400"/>
      <c r="W144" s="345">
        <f>'Calendar Monthly'!N139</f>
        <v>32</v>
      </c>
      <c r="X144" s="437">
        <f>'Calendar Monthly'!AB139</f>
        <v>40</v>
      </c>
      <c r="Y144" s="64">
        <f t="shared" si="108"/>
        <v>-8</v>
      </c>
      <c r="Z144" s="65">
        <f t="shared" si="109"/>
        <v>-0.2</v>
      </c>
      <c r="AA144" s="426">
        <f t="shared" si="112"/>
        <v>4.5064075482326429E-3</v>
      </c>
      <c r="AB144" s="426">
        <f t="shared" si="113"/>
        <v>5.2164840897235268E-3</v>
      </c>
      <c r="AC144" s="365"/>
    </row>
    <row r="145" spans="2:29">
      <c r="B145" s="331" t="s">
        <v>24</v>
      </c>
      <c r="C145" s="334"/>
      <c r="D145" s="400"/>
      <c r="E145" s="345">
        <f>'CODE-Monthly '!C92</f>
        <v>201</v>
      </c>
      <c r="F145" s="447">
        <f>CODEMonthlyLY!C92</f>
        <v>221</v>
      </c>
      <c r="G145" s="64">
        <f t="shared" si="105"/>
        <v>-20</v>
      </c>
      <c r="H145" s="65">
        <f t="shared" si="104"/>
        <v>-9.0497737556561084E-2</v>
      </c>
      <c r="I145" s="426">
        <f t="shared" si="114"/>
        <v>0.15617715617715619</v>
      </c>
      <c r="J145" s="426">
        <f t="shared" si="115"/>
        <v>0.14842175957018133</v>
      </c>
      <c r="K145" s="365"/>
      <c r="L145" s="426"/>
      <c r="M145" s="400"/>
      <c r="N145" s="345">
        <f>'Fiscal Monthly'!N140</f>
        <v>2762</v>
      </c>
      <c r="O145" s="437">
        <f>'Fiscal Monthly'!AB140</f>
        <v>2178</v>
      </c>
      <c r="P145" s="64">
        <f t="shared" si="106"/>
        <v>584</v>
      </c>
      <c r="Q145" s="65">
        <f t="shared" si="107"/>
        <v>0.26813590449954089</v>
      </c>
      <c r="R145" s="328">
        <f t="shared" si="110"/>
        <v>0.15376050771029337</v>
      </c>
      <c r="S145" s="328">
        <f t="shared" si="111"/>
        <v>0.13122853527745978</v>
      </c>
      <c r="T145" s="365"/>
      <c r="U145" s="426"/>
      <c r="V145" s="400"/>
      <c r="W145" s="345">
        <f>'Calendar Monthly'!N140</f>
        <v>1073</v>
      </c>
      <c r="X145" s="437">
        <f>'Calendar Monthly'!AB140</f>
        <v>1097</v>
      </c>
      <c r="Y145" s="64">
        <f t="shared" si="108"/>
        <v>-24</v>
      </c>
      <c r="Z145" s="65">
        <f t="shared" si="109"/>
        <v>-2.187784867821331E-2</v>
      </c>
      <c r="AA145" s="426">
        <f t="shared" si="112"/>
        <v>0.15110547810167582</v>
      </c>
      <c r="AB145" s="426">
        <f t="shared" si="113"/>
        <v>0.14306207616066771</v>
      </c>
      <c r="AC145" s="365"/>
    </row>
    <row r="146" spans="2:29">
      <c r="B146" s="331" t="s">
        <v>149</v>
      </c>
      <c r="C146" s="334"/>
      <c r="D146" s="400"/>
      <c r="E146" s="345">
        <f>'CODE-Monthly '!C93</f>
        <v>126</v>
      </c>
      <c r="F146" s="447">
        <f>CODEMonthlyLY!C93</f>
        <v>110</v>
      </c>
      <c r="G146" s="64">
        <f t="shared" si="105"/>
        <v>16</v>
      </c>
      <c r="H146" s="65">
        <f t="shared" si="104"/>
        <v>0.14545454545454545</v>
      </c>
      <c r="I146" s="426">
        <f t="shared" si="114"/>
        <v>9.7902097902097904E-2</v>
      </c>
      <c r="J146" s="426">
        <f t="shared" si="115"/>
        <v>7.3875083948959031E-2</v>
      </c>
      <c r="K146" s="365"/>
      <c r="L146" s="426"/>
      <c r="M146" s="400"/>
      <c r="N146" s="345">
        <f>'Fiscal Monthly'!N141</f>
        <v>1673</v>
      </c>
      <c r="O146" s="437">
        <f>'Fiscal Monthly'!AB141</f>
        <v>1416</v>
      </c>
      <c r="P146" s="64">
        <f t="shared" si="106"/>
        <v>257</v>
      </c>
      <c r="Q146" s="65">
        <f t="shared" si="107"/>
        <v>0.18149717514124294</v>
      </c>
      <c r="R146" s="328">
        <f t="shared" si="110"/>
        <v>9.3135890441463004E-2</v>
      </c>
      <c r="S146" s="328">
        <f t="shared" si="111"/>
        <v>8.5316623486172194E-2</v>
      </c>
      <c r="T146" s="365"/>
      <c r="U146" s="426"/>
      <c r="V146" s="400"/>
      <c r="W146" s="345">
        <f>'Calendar Monthly'!N141</f>
        <v>696</v>
      </c>
      <c r="X146" s="437">
        <f>'Calendar Monthly'!AB141</f>
        <v>806</v>
      </c>
      <c r="Y146" s="64">
        <f t="shared" si="108"/>
        <v>-110</v>
      </c>
      <c r="Z146" s="65">
        <f t="shared" si="109"/>
        <v>-0.13647642679900746</v>
      </c>
      <c r="AA146" s="426">
        <f t="shared" si="112"/>
        <v>9.8014364174059995E-2</v>
      </c>
      <c r="AB146" s="426">
        <f t="shared" si="113"/>
        <v>0.10511215440792905</v>
      </c>
      <c r="AC146" s="365"/>
    </row>
    <row r="147" spans="2:29">
      <c r="B147" s="331" t="s">
        <v>150</v>
      </c>
      <c r="C147" s="334"/>
      <c r="D147" s="400"/>
      <c r="E147" s="345">
        <f>'CODE-Monthly '!C94</f>
        <v>430</v>
      </c>
      <c r="F147" s="447">
        <f>CODEMonthlyLY!C94</f>
        <v>658</v>
      </c>
      <c r="G147" s="64">
        <f t="shared" si="105"/>
        <v>-228</v>
      </c>
      <c r="H147" s="65">
        <f t="shared" si="104"/>
        <v>-0.34650455927051671</v>
      </c>
      <c r="I147" s="426">
        <f t="shared" si="114"/>
        <v>0.33411033411033408</v>
      </c>
      <c r="J147" s="426">
        <f t="shared" si="115"/>
        <v>0.44190732034922769</v>
      </c>
      <c r="K147" s="365"/>
      <c r="L147" s="426"/>
      <c r="M147" s="400"/>
      <c r="N147" s="345">
        <f>'Fiscal Monthly'!N142</f>
        <v>7150</v>
      </c>
      <c r="O147" s="437">
        <f>'Fiscal Monthly'!AB142</f>
        <v>6625</v>
      </c>
      <c r="P147" s="64">
        <f t="shared" si="106"/>
        <v>525</v>
      </c>
      <c r="Q147" s="65">
        <f t="shared" si="107"/>
        <v>7.9245283018867921E-2</v>
      </c>
      <c r="R147" s="328">
        <f t="shared" si="110"/>
        <v>0.39804041641151255</v>
      </c>
      <c r="S147" s="328">
        <f t="shared" si="111"/>
        <v>0.3991685244321263</v>
      </c>
      <c r="T147" s="365"/>
      <c r="U147" s="426"/>
      <c r="V147" s="400"/>
      <c r="W147" s="345">
        <f>'Calendar Monthly'!N142</f>
        <v>2543</v>
      </c>
      <c r="X147" s="437">
        <f>'Calendar Monthly'!AB142</f>
        <v>2779</v>
      </c>
      <c r="Y147" s="64">
        <f t="shared" si="108"/>
        <v>-236</v>
      </c>
      <c r="Z147" s="65">
        <f t="shared" si="109"/>
        <v>-8.4922634041021947E-2</v>
      </c>
      <c r="AA147" s="426">
        <f t="shared" si="112"/>
        <v>0.35811857484861287</v>
      </c>
      <c r="AB147" s="426">
        <f t="shared" si="113"/>
        <v>0.36241523213354199</v>
      </c>
      <c r="AC147" s="365"/>
    </row>
    <row r="148" spans="2:29">
      <c r="B148" s="331" t="s">
        <v>151</v>
      </c>
      <c r="C148" s="334"/>
      <c r="D148" s="400"/>
      <c r="E148" s="345">
        <f>'CODE-Monthly '!C95</f>
        <v>20</v>
      </c>
      <c r="F148" s="447">
        <f>CODEMonthlyLY!C95</f>
        <v>26</v>
      </c>
      <c r="G148" s="64">
        <f t="shared" si="105"/>
        <v>-6</v>
      </c>
      <c r="H148" s="65">
        <f t="shared" si="104"/>
        <v>-0.23076923076923078</v>
      </c>
      <c r="I148" s="426">
        <f t="shared" si="114"/>
        <v>1.554001554001554E-2</v>
      </c>
      <c r="J148" s="426">
        <f t="shared" si="115"/>
        <v>1.7461383478844864E-2</v>
      </c>
      <c r="K148" s="365"/>
      <c r="L148" s="426"/>
      <c r="M148" s="400"/>
      <c r="N148" s="345">
        <f>'Fiscal Monthly'!N143</f>
        <v>702</v>
      </c>
      <c r="O148" s="437">
        <f>'Fiscal Monthly'!AB143</f>
        <v>592</v>
      </c>
      <c r="P148" s="64">
        <f t="shared" si="106"/>
        <v>110</v>
      </c>
      <c r="Q148" s="65">
        <f t="shared" si="107"/>
        <v>0.1858108108108108</v>
      </c>
      <c r="R148" s="328">
        <f t="shared" si="110"/>
        <v>3.9080331793130321E-2</v>
      </c>
      <c r="S148" s="328">
        <f t="shared" si="111"/>
        <v>3.566909682472736E-2</v>
      </c>
      <c r="T148" s="365"/>
      <c r="U148" s="426"/>
      <c r="V148" s="400"/>
      <c r="W148" s="345">
        <f>'Calendar Monthly'!N143</f>
        <v>243</v>
      </c>
      <c r="X148" s="437">
        <f>'Calendar Monthly'!AB143</f>
        <v>229</v>
      </c>
      <c r="Y148" s="64">
        <f t="shared" si="108"/>
        <v>14</v>
      </c>
      <c r="Z148" s="65">
        <f t="shared" si="109"/>
        <v>6.1135371179039298E-2</v>
      </c>
      <c r="AA148" s="426">
        <f t="shared" si="112"/>
        <v>3.4220532319391636E-2</v>
      </c>
      <c r="AB148" s="426">
        <f t="shared" si="113"/>
        <v>2.9864371413667188E-2</v>
      </c>
      <c r="AC148" s="365"/>
    </row>
    <row r="149" spans="2:29">
      <c r="B149" s="331" t="s">
        <v>152</v>
      </c>
      <c r="C149" s="334"/>
      <c r="D149" s="400"/>
      <c r="E149" s="345">
        <f>'CODE-Monthly '!C96</f>
        <v>0</v>
      </c>
      <c r="F149" s="447">
        <f>CODEMonthlyLY!C96</f>
        <v>3</v>
      </c>
      <c r="G149" s="64">
        <f t="shared" si="105"/>
        <v>-3</v>
      </c>
      <c r="H149" s="65">
        <f>IF(F149=0,"-",(E149-F149)/F149)</f>
        <v>-1</v>
      </c>
      <c r="I149" s="426">
        <f t="shared" si="114"/>
        <v>0</v>
      </c>
      <c r="J149" s="426">
        <f t="shared" si="115"/>
        <v>2.0147750167897917E-3</v>
      </c>
      <c r="K149" s="365"/>
      <c r="L149" s="426"/>
      <c r="M149" s="400"/>
      <c r="N149" s="345">
        <f>'Fiscal Monthly'!N144</f>
        <v>23</v>
      </c>
      <c r="O149" s="437">
        <f>'Fiscal Monthly'!AB144</f>
        <v>42</v>
      </c>
      <c r="P149" s="64">
        <f t="shared" si="106"/>
        <v>-19</v>
      </c>
      <c r="Q149" s="65">
        <f>IF(O149=0,"-",(N149-O149)/O149)</f>
        <v>-0.45238095238095238</v>
      </c>
      <c r="R149" s="328">
        <f t="shared" si="110"/>
        <v>1.2804097311139564E-3</v>
      </c>
      <c r="S149" s="328">
        <f t="shared" si="111"/>
        <v>2.5305778152678194E-3</v>
      </c>
      <c r="T149" s="365"/>
      <c r="U149" s="426"/>
      <c r="V149" s="400"/>
      <c r="W149" s="345">
        <f>'Calendar Monthly'!N144</f>
        <v>1</v>
      </c>
      <c r="X149" s="437">
        <f>'Calendar Monthly'!AB144</f>
        <v>8</v>
      </c>
      <c r="Y149" s="64">
        <f t="shared" si="108"/>
        <v>-7</v>
      </c>
      <c r="Z149" s="65">
        <f>IF(X149=0,"-",(W149-X149)/X149)</f>
        <v>-0.875</v>
      </c>
      <c r="AA149" s="426">
        <f t="shared" si="112"/>
        <v>1.4082523588227009E-4</v>
      </c>
      <c r="AB149" s="426">
        <f t="shared" si="113"/>
        <v>1.0432968179447052E-3</v>
      </c>
      <c r="AC149" s="365"/>
    </row>
    <row r="150" spans="2:29">
      <c r="B150" s="331" t="s">
        <v>153</v>
      </c>
      <c r="C150" s="334"/>
      <c r="D150" s="400"/>
      <c r="E150" s="345">
        <f>'CODE-Monthly '!C97</f>
        <v>0</v>
      </c>
      <c r="F150" s="447">
        <f>CODEMonthlyLY!C97</f>
        <v>0</v>
      </c>
      <c r="G150" s="64">
        <f t="shared" si="105"/>
        <v>0</v>
      </c>
      <c r="H150" s="65" t="str">
        <f>IF(F150=0,"-",(E150-F150)/F150)</f>
        <v>-</v>
      </c>
      <c r="I150" s="426">
        <f t="shared" si="114"/>
        <v>0</v>
      </c>
      <c r="J150" s="426">
        <f t="shared" si="115"/>
        <v>0</v>
      </c>
      <c r="K150" s="365"/>
      <c r="L150" s="426"/>
      <c r="M150" s="400"/>
      <c r="N150" s="345">
        <f>'Fiscal Monthly'!N145</f>
        <v>109</v>
      </c>
      <c r="O150" s="437">
        <f>'Fiscal Monthly'!AB145</f>
        <v>55</v>
      </c>
      <c r="P150" s="64">
        <f t="shared" si="106"/>
        <v>54</v>
      </c>
      <c r="Q150" s="65">
        <f t="shared" ref="Q150:Q156" si="116">(N150-O150)/O150</f>
        <v>0.98181818181818181</v>
      </c>
      <c r="R150" s="328">
        <f t="shared" si="110"/>
        <v>6.0680287257139677E-3</v>
      </c>
      <c r="S150" s="328">
        <f t="shared" si="111"/>
        <v>3.3138519009459542E-3</v>
      </c>
      <c r="T150" s="365"/>
      <c r="U150" s="426"/>
      <c r="V150" s="400"/>
      <c r="W150" s="345">
        <f>'Calendar Monthly'!N145</f>
        <v>15</v>
      </c>
      <c r="X150" s="437">
        <f>'Calendar Monthly'!AB145</f>
        <v>10</v>
      </c>
      <c r="Y150" s="64">
        <f t="shared" si="108"/>
        <v>5</v>
      </c>
      <c r="Z150" s="65">
        <f t="shared" ref="Z150:Z156" si="117">(W150-X150)/X150</f>
        <v>0.5</v>
      </c>
      <c r="AA150" s="426">
        <f t="shared" si="112"/>
        <v>2.1123785382340513E-3</v>
      </c>
      <c r="AB150" s="426">
        <f t="shared" si="113"/>
        <v>1.3041210224308817E-3</v>
      </c>
      <c r="AC150" s="365"/>
    </row>
    <row r="151" spans="2:29">
      <c r="B151" s="331" t="s">
        <v>154</v>
      </c>
      <c r="C151" s="334"/>
      <c r="D151" s="400"/>
      <c r="E151" s="345">
        <f>'CODE-Monthly '!C98</f>
        <v>0</v>
      </c>
      <c r="F151" s="447">
        <f>CODEMonthlyLY!C98</f>
        <v>20</v>
      </c>
      <c r="G151" s="64">
        <f t="shared" si="105"/>
        <v>-20</v>
      </c>
      <c r="H151" s="65">
        <f t="shared" si="104"/>
        <v>-1</v>
      </c>
      <c r="I151" s="426">
        <f t="shared" si="114"/>
        <v>0</v>
      </c>
      <c r="J151" s="426">
        <f t="shared" si="115"/>
        <v>1.3431833445265278E-2</v>
      </c>
      <c r="K151" s="365"/>
      <c r="L151" s="426"/>
      <c r="M151" s="400"/>
      <c r="N151" s="345">
        <f>'Fiscal Monthly'!N146</f>
        <v>51</v>
      </c>
      <c r="O151" s="437">
        <f>'Fiscal Monthly'!AB146</f>
        <v>105</v>
      </c>
      <c r="P151" s="64">
        <f t="shared" si="106"/>
        <v>-54</v>
      </c>
      <c r="Q151" s="65">
        <f t="shared" si="116"/>
        <v>-0.51428571428571423</v>
      </c>
      <c r="R151" s="328">
        <f t="shared" si="110"/>
        <v>2.8391694037744252E-3</v>
      </c>
      <c r="S151" s="328">
        <f t="shared" si="111"/>
        <v>6.3264445381695485E-3</v>
      </c>
      <c r="T151" s="365"/>
      <c r="U151" s="426"/>
      <c r="V151" s="400"/>
      <c r="W151" s="345">
        <f>'Calendar Monthly'!N146</f>
        <v>24</v>
      </c>
      <c r="X151" s="437">
        <f>'Calendar Monthly'!AB146</f>
        <v>64</v>
      </c>
      <c r="Y151" s="64">
        <f t="shared" si="108"/>
        <v>-40</v>
      </c>
      <c r="Z151" s="65">
        <f t="shared" si="117"/>
        <v>-0.625</v>
      </c>
      <c r="AA151" s="426">
        <f t="shared" si="112"/>
        <v>3.3798056611744824E-3</v>
      </c>
      <c r="AB151" s="426">
        <f t="shared" si="113"/>
        <v>8.3463745435576418E-3</v>
      </c>
      <c r="AC151" s="365"/>
    </row>
    <row r="152" spans="2:29">
      <c r="B152" s="331" t="s">
        <v>155</v>
      </c>
      <c r="C152" s="334"/>
      <c r="D152" s="400"/>
      <c r="E152" s="345">
        <f>'CODE-Monthly '!C99</f>
        <v>119</v>
      </c>
      <c r="F152" s="447">
        <f>CODEMonthlyLY!C99</f>
        <v>96</v>
      </c>
      <c r="G152" s="64">
        <f t="shared" si="105"/>
        <v>23</v>
      </c>
      <c r="H152" s="65">
        <f t="shared" si="104"/>
        <v>0.23958333333333334</v>
      </c>
      <c r="I152" s="426">
        <f t="shared" si="114"/>
        <v>9.2463092463092464E-2</v>
      </c>
      <c r="J152" s="426">
        <f t="shared" si="115"/>
        <v>6.4472800537273334E-2</v>
      </c>
      <c r="K152" s="365"/>
      <c r="L152" s="426"/>
      <c r="M152" s="400"/>
      <c r="N152" s="345">
        <f>'Fiscal Monthly'!N147</f>
        <v>962</v>
      </c>
      <c r="O152" s="437">
        <f>'Fiscal Monthly'!AB147</f>
        <v>1086</v>
      </c>
      <c r="P152" s="64">
        <f t="shared" si="106"/>
        <v>-124</v>
      </c>
      <c r="Q152" s="65">
        <f t="shared" si="116"/>
        <v>-0.1141804788213628</v>
      </c>
      <c r="R152" s="328">
        <f t="shared" si="110"/>
        <v>5.3554528753548963E-2</v>
      </c>
      <c r="S152" s="328">
        <f t="shared" si="111"/>
        <v>6.543351208049647E-2</v>
      </c>
      <c r="T152" s="365"/>
      <c r="U152" s="426"/>
      <c r="V152" s="400"/>
      <c r="W152" s="345">
        <f>'Calendar Monthly'!N147</f>
        <v>394</v>
      </c>
      <c r="X152" s="437">
        <f>'Calendar Monthly'!AB147</f>
        <v>583</v>
      </c>
      <c r="Y152" s="64">
        <f t="shared" si="108"/>
        <v>-189</v>
      </c>
      <c r="Z152" s="65">
        <f t="shared" si="117"/>
        <v>-0.32418524871355059</v>
      </c>
      <c r="AA152" s="426">
        <f t="shared" si="112"/>
        <v>5.5485142937614418E-2</v>
      </c>
      <c r="AB152" s="426">
        <f t="shared" si="113"/>
        <v>7.6030255607720393E-2</v>
      </c>
      <c r="AC152" s="365"/>
    </row>
    <row r="153" spans="2:29">
      <c r="B153" s="331" t="s">
        <v>156</v>
      </c>
      <c r="C153" s="334"/>
      <c r="D153" s="400"/>
      <c r="E153" s="345">
        <f>'CODE-Monthly '!C100</f>
        <v>0</v>
      </c>
      <c r="F153" s="447">
        <f>CODEMonthlyLY!C100</f>
        <v>6</v>
      </c>
      <c r="G153" s="64">
        <f t="shared" si="105"/>
        <v>-6</v>
      </c>
      <c r="H153" s="65">
        <f t="shared" si="104"/>
        <v>-1</v>
      </c>
      <c r="I153" s="426">
        <f t="shared" si="114"/>
        <v>0</v>
      </c>
      <c r="J153" s="426">
        <f t="shared" si="115"/>
        <v>4.0295500335795834E-3</v>
      </c>
      <c r="K153" s="365"/>
      <c r="L153" s="426"/>
      <c r="M153" s="400"/>
      <c r="N153" s="345">
        <f>'Fiscal Monthly'!N148</f>
        <v>59</v>
      </c>
      <c r="O153" s="437">
        <f>'Fiscal Monthly'!AB148</f>
        <v>24</v>
      </c>
      <c r="P153" s="64">
        <f t="shared" si="106"/>
        <v>35</v>
      </c>
      <c r="Q153" s="65">
        <f t="shared" si="116"/>
        <v>1.4583333333333333</v>
      </c>
      <c r="R153" s="328">
        <f t="shared" si="110"/>
        <v>3.2845293102488449E-3</v>
      </c>
      <c r="S153" s="328">
        <f t="shared" si="111"/>
        <v>1.4460444658673255E-3</v>
      </c>
      <c r="T153" s="365"/>
      <c r="U153" s="426"/>
      <c r="V153" s="400"/>
      <c r="W153" s="345">
        <f>'Calendar Monthly'!N148</f>
        <v>13</v>
      </c>
      <c r="X153" s="437">
        <f>'Calendar Monthly'!AB148</f>
        <v>16</v>
      </c>
      <c r="Y153" s="64">
        <f t="shared" si="108"/>
        <v>-3</v>
      </c>
      <c r="Z153" s="65">
        <f t="shared" si="117"/>
        <v>-0.1875</v>
      </c>
      <c r="AA153" s="426">
        <f t="shared" si="112"/>
        <v>1.8307280664695113E-3</v>
      </c>
      <c r="AB153" s="426">
        <f t="shared" si="113"/>
        <v>2.0865936358894104E-3</v>
      </c>
      <c r="AC153" s="365"/>
    </row>
    <row r="154" spans="2:29">
      <c r="B154" s="331" t="s">
        <v>157</v>
      </c>
      <c r="C154" s="334"/>
      <c r="D154" s="400"/>
      <c r="E154" s="345">
        <f>'CODE-Monthly '!C101</f>
        <v>38</v>
      </c>
      <c r="F154" s="447">
        <f>CODEMonthlyLY!C101</f>
        <v>25</v>
      </c>
      <c r="G154" s="64">
        <f t="shared" si="105"/>
        <v>13</v>
      </c>
      <c r="H154" s="65">
        <f t="shared" si="104"/>
        <v>0.52</v>
      </c>
      <c r="I154" s="426">
        <f t="shared" si="114"/>
        <v>2.9526029526029528E-2</v>
      </c>
      <c r="J154" s="426">
        <f t="shared" si="115"/>
        <v>1.6789791806581598E-2</v>
      </c>
      <c r="K154" s="365"/>
      <c r="L154" s="426"/>
      <c r="M154" s="400"/>
      <c r="N154" s="345">
        <f>'Fiscal Monthly'!N149</f>
        <v>382</v>
      </c>
      <c r="O154" s="437">
        <f>'Fiscal Monthly'!AB149</f>
        <v>336</v>
      </c>
      <c r="P154" s="64">
        <f t="shared" si="106"/>
        <v>46</v>
      </c>
      <c r="Q154" s="65">
        <f t="shared" si="116"/>
        <v>0.13690476190476192</v>
      </c>
      <c r="R154" s="328">
        <f t="shared" si="110"/>
        <v>2.1265935534153537E-2</v>
      </c>
      <c r="S154" s="328">
        <f t="shared" si="111"/>
        <v>2.0244622522142555E-2</v>
      </c>
      <c r="T154" s="365"/>
      <c r="U154" s="426"/>
      <c r="V154" s="400"/>
      <c r="W154" s="345">
        <f>'Calendar Monthly'!N149</f>
        <v>197</v>
      </c>
      <c r="X154" s="437">
        <f>'Calendar Monthly'!AB149</f>
        <v>153</v>
      </c>
      <c r="Y154" s="64">
        <f t="shared" si="108"/>
        <v>44</v>
      </c>
      <c r="Z154" s="65">
        <f t="shared" si="117"/>
        <v>0.28758169934640521</v>
      </c>
      <c r="AA154" s="426">
        <f t="shared" si="112"/>
        <v>2.7742571468807209E-2</v>
      </c>
      <c r="AB154" s="426">
        <f t="shared" si="113"/>
        <v>1.9953051643192488E-2</v>
      </c>
      <c r="AC154" s="365"/>
    </row>
    <row r="155" spans="2:29">
      <c r="B155" s="331" t="s">
        <v>158</v>
      </c>
      <c r="C155" s="334"/>
      <c r="D155" s="400"/>
      <c r="E155" s="345">
        <f>'CODE-Monthly '!C102</f>
        <v>105</v>
      </c>
      <c r="F155" s="447">
        <f>CODEMonthlyLY!C102</f>
        <v>84</v>
      </c>
      <c r="G155" s="64">
        <f t="shared" si="105"/>
        <v>21</v>
      </c>
      <c r="H155" s="65">
        <f t="shared" si="104"/>
        <v>0.25</v>
      </c>
      <c r="I155" s="426">
        <f t="shared" si="114"/>
        <v>8.1585081585081584E-2</v>
      </c>
      <c r="J155" s="426">
        <f t="shared" si="115"/>
        <v>5.6413700470114174E-2</v>
      </c>
      <c r="K155" s="365"/>
      <c r="L155" s="426"/>
      <c r="M155" s="400"/>
      <c r="N155" s="345">
        <f>'Fiscal Monthly'!N150</f>
        <v>1267</v>
      </c>
      <c r="O155" s="437">
        <f>'Fiscal Monthly'!AB150</f>
        <v>1457</v>
      </c>
      <c r="P155" s="64">
        <f t="shared" si="106"/>
        <v>-190</v>
      </c>
      <c r="Q155" s="65">
        <f t="shared" si="116"/>
        <v>-0.13040494166094715</v>
      </c>
      <c r="R155" s="328">
        <f t="shared" si="110"/>
        <v>7.0533875187886216E-2</v>
      </c>
      <c r="S155" s="328">
        <f t="shared" si="111"/>
        <v>8.7786949448695542E-2</v>
      </c>
      <c r="T155" s="365"/>
      <c r="U155" s="426"/>
      <c r="V155" s="400"/>
      <c r="W155" s="345">
        <f>'Calendar Monthly'!N150</f>
        <v>470</v>
      </c>
      <c r="X155" s="437">
        <f>'Calendar Monthly'!AB150</f>
        <v>519</v>
      </c>
      <c r="Y155" s="64">
        <f t="shared" si="108"/>
        <v>-49</v>
      </c>
      <c r="Z155" s="65">
        <f t="shared" si="117"/>
        <v>-9.4412331406551059E-2</v>
      </c>
      <c r="AA155" s="426">
        <f t="shared" si="112"/>
        <v>6.618786086466695E-2</v>
      </c>
      <c r="AB155" s="426">
        <f t="shared" si="113"/>
        <v>6.768388106416276E-2</v>
      </c>
      <c r="AC155" s="365"/>
    </row>
    <row r="156" spans="2:29">
      <c r="B156" s="331" t="s">
        <v>145</v>
      </c>
      <c r="C156" s="334"/>
      <c r="D156" s="400"/>
      <c r="E156" s="345">
        <f>'CODE-Monthly '!C103</f>
        <v>22</v>
      </c>
      <c r="F156" s="447">
        <f>CODEMonthlyLY!C103</f>
        <v>2</v>
      </c>
      <c r="G156" s="64">
        <f t="shared" si="105"/>
        <v>20</v>
      </c>
      <c r="H156" s="65">
        <f t="shared" si="104"/>
        <v>10</v>
      </c>
      <c r="I156" s="426">
        <f t="shared" si="114"/>
        <v>1.7094017094017096E-2</v>
      </c>
      <c r="J156" s="426">
        <f t="shared" si="115"/>
        <v>1.3431833445265279E-3</v>
      </c>
      <c r="K156" s="365"/>
      <c r="L156" s="426"/>
      <c r="M156" s="400"/>
      <c r="N156" s="345">
        <f>'Fiscal Monthly'!N151</f>
        <v>447</v>
      </c>
      <c r="O156" s="437">
        <f>'Fiscal Monthly'!AB151</f>
        <v>213</v>
      </c>
      <c r="P156" s="64">
        <f t="shared" si="106"/>
        <v>234</v>
      </c>
      <c r="Q156" s="65">
        <f t="shared" si="116"/>
        <v>1.0985915492957747</v>
      </c>
      <c r="R156" s="328">
        <f t="shared" si="110"/>
        <v>2.4884484774258198E-2</v>
      </c>
      <c r="S156" s="328">
        <f t="shared" si="111"/>
        <v>1.2833644634572513E-2</v>
      </c>
      <c r="T156" s="365"/>
      <c r="U156" s="426"/>
      <c r="V156" s="400"/>
      <c r="W156" s="345">
        <f>'Calendar Monthly'!N151</f>
        <v>287</v>
      </c>
      <c r="X156" s="437">
        <f>'Calendar Monthly'!AB151</f>
        <v>117</v>
      </c>
      <c r="Y156" s="64">
        <f t="shared" si="108"/>
        <v>170</v>
      </c>
      <c r="Z156" s="65">
        <f t="shared" si="117"/>
        <v>1.4529914529914529</v>
      </c>
      <c r="AA156" s="426">
        <f t="shared" si="112"/>
        <v>4.0416842698211518E-2</v>
      </c>
      <c r="AB156" s="426">
        <f t="shared" si="113"/>
        <v>1.5258215962441314E-2</v>
      </c>
      <c r="AC156" s="365"/>
    </row>
    <row r="157" spans="2:29">
      <c r="B157" s="331"/>
      <c r="C157" s="334"/>
      <c r="D157" s="400"/>
      <c r="E157" s="320"/>
      <c r="F157" s="447"/>
      <c r="G157" s="64"/>
      <c r="H157" s="65"/>
      <c r="I157" s="426"/>
      <c r="J157" s="426"/>
      <c r="K157" s="365"/>
      <c r="L157" s="426"/>
      <c r="M157" s="400"/>
      <c r="N157" s="320"/>
      <c r="O157" s="437"/>
      <c r="P157" s="64"/>
      <c r="Q157" s="65"/>
      <c r="R157" s="328"/>
      <c r="S157" s="328"/>
      <c r="T157" s="365"/>
      <c r="U157" s="426"/>
      <c r="V157" s="400"/>
      <c r="W157" s="320"/>
      <c r="X157" s="437"/>
      <c r="Y157" s="64"/>
      <c r="Z157" s="65"/>
      <c r="AA157" s="426"/>
      <c r="AB157" s="426"/>
      <c r="AC157" s="365"/>
    </row>
    <row r="158" spans="2:29" s="315" customFormat="1">
      <c r="B158" s="336" t="s">
        <v>159</v>
      </c>
      <c r="C158" s="391"/>
      <c r="D158" s="401"/>
      <c r="E158" s="348">
        <f>E159+E160+E161+E172</f>
        <v>1986</v>
      </c>
      <c r="F158" s="348">
        <f>F159+F160+F161+F172</f>
        <v>2430</v>
      </c>
      <c r="G158" s="55">
        <f t="shared" si="105"/>
        <v>-444</v>
      </c>
      <c r="H158" s="57">
        <f t="shared" si="104"/>
        <v>-0.18271604938271604</v>
      </c>
      <c r="I158" s="380">
        <f>E158/$E$229</f>
        <v>1.3624856788073791E-2</v>
      </c>
      <c r="J158" s="380">
        <f>F158/$F$229</f>
        <v>1.7575328000462888E-2</v>
      </c>
      <c r="K158" s="399"/>
      <c r="L158" s="425"/>
      <c r="M158" s="401"/>
      <c r="N158" s="348">
        <f>'Fiscal Monthly'!N153</f>
        <v>32417</v>
      </c>
      <c r="O158" s="432">
        <f>'Fiscal Monthly'!AB153</f>
        <v>31755</v>
      </c>
      <c r="P158" s="55">
        <f t="shared" ref="P158:P201" si="118">N158-O158</f>
        <v>662</v>
      </c>
      <c r="Q158" s="57">
        <f t="shared" ref="Q158:Q166" si="119">(N158-O158)/O158</f>
        <v>2.0847110691229728E-2</v>
      </c>
      <c r="R158" s="380">
        <f>N158/$N$229</f>
        <v>1.9797259258560795E-2</v>
      </c>
      <c r="S158" s="380">
        <f>O158/$O$229</f>
        <v>1.9292353711982006E-2</v>
      </c>
      <c r="T158" s="399"/>
      <c r="U158" s="425"/>
      <c r="V158" s="401"/>
      <c r="W158" s="348">
        <f>'Calendar Monthly'!N153</f>
        <v>12801</v>
      </c>
      <c r="X158" s="432">
        <f>'Calendar Monthly'!AB153</f>
        <v>11153</v>
      </c>
      <c r="Y158" s="55">
        <f t="shared" ref="Y158:Y201" si="120">W158-X158</f>
        <v>1648</v>
      </c>
      <c r="Z158" s="57">
        <f t="shared" ref="Z158:Z166" si="121">(W158-X158)/X158</f>
        <v>0.14776293373980096</v>
      </c>
      <c r="AA158" s="380">
        <f>W158/$W$229</f>
        <v>1.5790389091667151E-2</v>
      </c>
      <c r="AB158" s="380">
        <f>X158/$X$229</f>
        <v>1.37032435588727E-2</v>
      </c>
      <c r="AC158" s="399"/>
    </row>
    <row r="159" spans="2:29">
      <c r="B159" s="331" t="s">
        <v>160</v>
      </c>
      <c r="C159" s="334"/>
      <c r="D159" s="400"/>
      <c r="E159" s="345">
        <f>'CODE-Monthly '!C106</f>
        <v>3</v>
      </c>
      <c r="F159" s="447">
        <f>CODEMonthlyLY!C106</f>
        <v>8</v>
      </c>
      <c r="G159" s="64">
        <f t="shared" si="105"/>
        <v>-5</v>
      </c>
      <c r="H159" s="65">
        <f>IF(F159=0,"-",(E159-F159)/F159)</f>
        <v>-0.625</v>
      </c>
      <c r="I159" s="426">
        <f>E159/$E$158</f>
        <v>1.5105740181268882E-3</v>
      </c>
      <c r="J159" s="426">
        <f>F159/$F$158</f>
        <v>3.2921810699588477E-3</v>
      </c>
      <c r="K159" s="365"/>
      <c r="L159" s="426"/>
      <c r="M159" s="400"/>
      <c r="N159" s="345">
        <f>'Fiscal Monthly'!N154</f>
        <v>63</v>
      </c>
      <c r="O159" s="437">
        <f>'Fiscal Monthly'!AB154</f>
        <v>58</v>
      </c>
      <c r="P159" s="64">
        <f t="shared" si="118"/>
        <v>5</v>
      </c>
      <c r="Q159" s="65">
        <f t="shared" si="119"/>
        <v>8.6206896551724144E-2</v>
      </c>
      <c r="R159" s="328">
        <f>N159/$N$158</f>
        <v>1.9434247462751025E-3</v>
      </c>
      <c r="S159" s="328">
        <f>O159/$O$158</f>
        <v>1.8264840182648401E-3</v>
      </c>
      <c r="T159" s="365"/>
      <c r="U159" s="426"/>
      <c r="V159" s="400"/>
      <c r="W159" s="345">
        <f>'Calendar Monthly'!N154</f>
        <v>9</v>
      </c>
      <c r="X159" s="437">
        <f>'Calendar Monthly'!AB154</f>
        <v>24</v>
      </c>
      <c r="Y159" s="64">
        <f t="shared" si="120"/>
        <v>-15</v>
      </c>
      <c r="Z159" s="65">
        <f t="shared" si="121"/>
        <v>-0.625</v>
      </c>
      <c r="AA159" s="426">
        <f>W159/$W$158</f>
        <v>7.0307007265057423E-4</v>
      </c>
      <c r="AB159" s="426">
        <f>X159/$X$158</f>
        <v>2.1518873845602082E-3</v>
      </c>
      <c r="AC159" s="365"/>
    </row>
    <row r="160" spans="2:29">
      <c r="B160" s="331" t="s">
        <v>161</v>
      </c>
      <c r="C160" s="334"/>
      <c r="D160" s="400"/>
      <c r="E160" s="345">
        <f>'CODE-Monthly '!C107</f>
        <v>578</v>
      </c>
      <c r="F160" s="447">
        <f>CODEMonthlyLY!C107</f>
        <v>537</v>
      </c>
      <c r="G160" s="64">
        <f t="shared" si="105"/>
        <v>41</v>
      </c>
      <c r="H160" s="65">
        <f t="shared" si="104"/>
        <v>7.6350093109869649E-2</v>
      </c>
      <c r="I160" s="426">
        <f>E160/$E$158</f>
        <v>0.29103726082578046</v>
      </c>
      <c r="J160" s="426">
        <f>F160/$F$158</f>
        <v>0.22098765432098766</v>
      </c>
      <c r="K160" s="365"/>
      <c r="L160" s="426"/>
      <c r="M160" s="400"/>
      <c r="N160" s="345">
        <f>'Fiscal Monthly'!N155</f>
        <v>8154</v>
      </c>
      <c r="O160" s="437">
        <f>'Fiscal Monthly'!AB155</f>
        <v>6568</v>
      </c>
      <c r="P160" s="64">
        <f t="shared" si="118"/>
        <v>1586</v>
      </c>
      <c r="Q160" s="65">
        <f t="shared" si="119"/>
        <v>0.24147381242387334</v>
      </c>
      <c r="R160" s="328">
        <f>N160/$N$158</f>
        <v>0.25153468858932043</v>
      </c>
      <c r="S160" s="328">
        <f>O160/$O$158</f>
        <v>0.20683356951661155</v>
      </c>
      <c r="T160" s="365"/>
      <c r="U160" s="426"/>
      <c r="V160" s="400"/>
      <c r="W160" s="345">
        <f>'Calendar Monthly'!N155</f>
        <v>4751</v>
      </c>
      <c r="X160" s="437">
        <f>'Calendar Monthly'!AB155</f>
        <v>2500</v>
      </c>
      <c r="Y160" s="64">
        <f t="shared" si="120"/>
        <v>2251</v>
      </c>
      <c r="Z160" s="65">
        <f t="shared" si="121"/>
        <v>0.90039999999999998</v>
      </c>
      <c r="AA160" s="426">
        <f>W160/$W$158</f>
        <v>0.37114287946254199</v>
      </c>
      <c r="AB160" s="426">
        <f>X160/$X$158</f>
        <v>0.22415493589168833</v>
      </c>
      <c r="AC160" s="365"/>
    </row>
    <row r="161" spans="2:29" s="315" customFormat="1">
      <c r="B161" s="333" t="s">
        <v>27</v>
      </c>
      <c r="C161" s="374"/>
      <c r="D161" s="403"/>
      <c r="E161" s="349">
        <f>E162+E166+E171</f>
        <v>926</v>
      </c>
      <c r="F161" s="349">
        <f>F162+F166+F171</f>
        <v>1221</v>
      </c>
      <c r="G161" s="62">
        <f t="shared" si="105"/>
        <v>-295</v>
      </c>
      <c r="H161" s="63">
        <f t="shared" si="104"/>
        <v>-0.24160524160524161</v>
      </c>
      <c r="I161" s="382">
        <f t="shared" ref="I161" si="122">E161/$E$158</f>
        <v>0.46626384692849948</v>
      </c>
      <c r="J161" s="382">
        <f t="shared" ref="J161" si="123">F161/$F$158</f>
        <v>0.5024691358024691</v>
      </c>
      <c r="K161" s="404"/>
      <c r="L161" s="425"/>
      <c r="M161" s="403"/>
      <c r="N161" s="349">
        <f>'Fiscal Monthly'!N156</f>
        <v>14689</v>
      </c>
      <c r="O161" s="436">
        <f>'Fiscal Monthly'!AB156</f>
        <v>13455</v>
      </c>
      <c r="P161" s="62">
        <f t="shared" si="118"/>
        <v>1234</v>
      </c>
      <c r="Q161" s="63">
        <f t="shared" si="119"/>
        <v>9.1713117800074323E-2</v>
      </c>
      <c r="R161" s="382">
        <f>N161/$N$158</f>
        <v>0.45312644600055524</v>
      </c>
      <c r="S161" s="382">
        <f>O161/$O$158</f>
        <v>0.42371280113367976</v>
      </c>
      <c r="T161" s="404"/>
      <c r="U161" s="425"/>
      <c r="V161" s="403"/>
      <c r="W161" s="349">
        <f>'Calendar Monthly'!N156</f>
        <v>5684</v>
      </c>
      <c r="X161" s="436">
        <f>'Calendar Monthly'!AB156</f>
        <v>5340</v>
      </c>
      <c r="Y161" s="62">
        <f t="shared" si="120"/>
        <v>344</v>
      </c>
      <c r="Z161" s="63">
        <f t="shared" si="121"/>
        <v>6.4419475655430714E-2</v>
      </c>
      <c r="AA161" s="382">
        <f>W161/$W$158</f>
        <v>0.4440278103273182</v>
      </c>
      <c r="AB161" s="382">
        <f>X161/$X$158</f>
        <v>0.47879494306464626</v>
      </c>
      <c r="AC161" s="404"/>
    </row>
    <row r="162" spans="2:29" s="315" customFormat="1">
      <c r="B162" s="333" t="s">
        <v>162</v>
      </c>
      <c r="C162" s="374"/>
      <c r="D162" s="403"/>
      <c r="E162" s="349">
        <f>SUM(E163:E165)</f>
        <v>29</v>
      </c>
      <c r="F162" s="349">
        <f>SUM(F163:F165)</f>
        <v>60</v>
      </c>
      <c r="G162" s="62">
        <f t="shared" si="105"/>
        <v>-31</v>
      </c>
      <c r="H162" s="63">
        <f t="shared" si="104"/>
        <v>-0.51666666666666672</v>
      </c>
      <c r="I162" s="382">
        <f>E162/$E$161</f>
        <v>3.1317494600431962E-2</v>
      </c>
      <c r="J162" s="382">
        <f>F162/$F$161</f>
        <v>4.9140049140049137E-2</v>
      </c>
      <c r="K162" s="404"/>
      <c r="L162" s="425"/>
      <c r="M162" s="403"/>
      <c r="N162" s="349">
        <f>'Fiscal Monthly'!N157</f>
        <v>990</v>
      </c>
      <c r="O162" s="436">
        <f>'Fiscal Monthly'!AB157</f>
        <v>1363</v>
      </c>
      <c r="P162" s="62">
        <f t="shared" si="118"/>
        <v>-373</v>
      </c>
      <c r="Q162" s="63">
        <f t="shared" si="119"/>
        <v>-0.27366104181951578</v>
      </c>
      <c r="R162" s="382">
        <f>N162/$N$161</f>
        <v>6.7397372183266385E-2</v>
      </c>
      <c r="S162" s="382">
        <f>O162/$O$161</f>
        <v>0.10130063173541434</v>
      </c>
      <c r="T162" s="404"/>
      <c r="U162" s="425"/>
      <c r="V162" s="403"/>
      <c r="W162" s="349">
        <f>'Calendar Monthly'!N157</f>
        <v>134</v>
      </c>
      <c r="X162" s="436">
        <f>'Calendar Monthly'!AB157</f>
        <v>236</v>
      </c>
      <c r="Y162" s="62">
        <f t="shared" si="120"/>
        <v>-102</v>
      </c>
      <c r="Z162" s="63">
        <f t="shared" si="121"/>
        <v>-0.43220338983050849</v>
      </c>
      <c r="AA162" s="382">
        <f>W162/$W$161</f>
        <v>2.3574947220267418E-2</v>
      </c>
      <c r="AB162" s="382">
        <f>X162/$X$161</f>
        <v>4.4194756554307116E-2</v>
      </c>
      <c r="AC162" s="404"/>
    </row>
    <row r="163" spans="2:29">
      <c r="B163" s="331" t="s">
        <v>6</v>
      </c>
      <c r="C163" s="334"/>
      <c r="D163" s="400"/>
      <c r="E163" s="345">
        <f>'CODE-Monthly '!C109</f>
        <v>0</v>
      </c>
      <c r="F163" s="447">
        <f>CODEMonthlyLY!C109</f>
        <v>0</v>
      </c>
      <c r="G163" s="64">
        <f t="shared" si="105"/>
        <v>0</v>
      </c>
      <c r="H163" s="65" t="str">
        <f>IF(F163=0,"-",(E163-F163)/F163)</f>
        <v>-</v>
      </c>
      <c r="I163" s="426">
        <f>E163/$E$162</f>
        <v>0</v>
      </c>
      <c r="J163" s="426">
        <f>F163/$F$162</f>
        <v>0</v>
      </c>
      <c r="K163" s="365"/>
      <c r="L163" s="426"/>
      <c r="M163" s="400"/>
      <c r="N163" s="345">
        <f>'Fiscal Monthly'!N158</f>
        <v>346</v>
      </c>
      <c r="O163" s="437">
        <f>'Fiscal Monthly'!AB158</f>
        <v>434</v>
      </c>
      <c r="P163" s="64">
        <f t="shared" si="118"/>
        <v>-88</v>
      </c>
      <c r="Q163" s="65">
        <f t="shared" si="119"/>
        <v>-0.20276497695852536</v>
      </c>
      <c r="R163" s="328">
        <f>N163/$N$162</f>
        <v>0.34949494949494947</v>
      </c>
      <c r="S163" s="328">
        <f>O163/$O$162</f>
        <v>0.31841526045487895</v>
      </c>
      <c r="T163" s="365"/>
      <c r="U163" s="426"/>
      <c r="V163" s="400"/>
      <c r="W163" s="345">
        <f>'Calendar Monthly'!N158</f>
        <v>0</v>
      </c>
      <c r="X163" s="437">
        <f>'Calendar Monthly'!AB158</f>
        <v>0</v>
      </c>
      <c r="Y163" s="64">
        <f t="shared" si="120"/>
        <v>0</v>
      </c>
      <c r="Z163" s="65" t="str">
        <f t="shared" ref="Z163:Z164" si="124">IF(X163=0,"-",(W163-X163)/X163)</f>
        <v>-</v>
      </c>
      <c r="AA163" s="426">
        <f>W163/$W$162</f>
        <v>0</v>
      </c>
      <c r="AB163" s="426">
        <f>X163/$X$162</f>
        <v>0</v>
      </c>
      <c r="AC163" s="365"/>
    </row>
    <row r="164" spans="2:29">
      <c r="B164" s="331" t="s">
        <v>7</v>
      </c>
      <c r="C164" s="334"/>
      <c r="D164" s="400"/>
      <c r="E164" s="345">
        <f>'CODE-Monthly '!C110</f>
        <v>0</v>
      </c>
      <c r="F164" s="447">
        <f>CODEMonthlyLY!C110</f>
        <v>0</v>
      </c>
      <c r="G164" s="64">
        <f t="shared" si="105"/>
        <v>0</v>
      </c>
      <c r="H164" s="65" t="str">
        <f>IF(F164=0,"-",(E164-F164)/F164)</f>
        <v>-</v>
      </c>
      <c r="I164" s="426">
        <f t="shared" ref="I164" si="125">E164/$E$162</f>
        <v>0</v>
      </c>
      <c r="J164" s="426">
        <f>F164/$F$162</f>
        <v>0</v>
      </c>
      <c r="K164" s="365"/>
      <c r="L164" s="426"/>
      <c r="M164" s="400"/>
      <c r="N164" s="345">
        <f>'Fiscal Monthly'!N159</f>
        <v>39</v>
      </c>
      <c r="O164" s="437">
        <f>'Fiscal Monthly'!AB159</f>
        <v>61</v>
      </c>
      <c r="P164" s="64">
        <f t="shared" si="118"/>
        <v>-22</v>
      </c>
      <c r="Q164" s="65">
        <f t="shared" si="119"/>
        <v>-0.36065573770491804</v>
      </c>
      <c r="R164" s="328">
        <f>N164/$N$162</f>
        <v>3.9393939393939391E-2</v>
      </c>
      <c r="S164" s="328">
        <f>O164/$O$162</f>
        <v>4.475421863536317E-2</v>
      </c>
      <c r="T164" s="365"/>
      <c r="U164" s="426"/>
      <c r="V164" s="400"/>
      <c r="W164" s="345">
        <f>'Calendar Monthly'!N159</f>
        <v>0</v>
      </c>
      <c r="X164" s="437">
        <f>'Calendar Monthly'!AB159</f>
        <v>0</v>
      </c>
      <c r="Y164" s="64">
        <f t="shared" si="120"/>
        <v>0</v>
      </c>
      <c r="Z164" s="65" t="str">
        <f t="shared" si="124"/>
        <v>-</v>
      </c>
      <c r="AA164" s="426">
        <f>W164/$W$162</f>
        <v>0</v>
      </c>
      <c r="AB164" s="426">
        <f>X164/$X$162</f>
        <v>0</v>
      </c>
      <c r="AC164" s="365"/>
    </row>
    <row r="165" spans="2:29">
      <c r="B165" s="331" t="s">
        <v>8</v>
      </c>
      <c r="C165" s="334"/>
      <c r="D165" s="400"/>
      <c r="E165" s="345">
        <f>'CODE-Monthly '!C111</f>
        <v>29</v>
      </c>
      <c r="F165" s="447">
        <f>CODEMonthlyLY!C111</f>
        <v>60</v>
      </c>
      <c r="G165" s="64">
        <f t="shared" si="105"/>
        <v>-31</v>
      </c>
      <c r="H165" s="65">
        <f t="shared" si="104"/>
        <v>-0.51666666666666672</v>
      </c>
      <c r="I165" s="426">
        <f>E165/$E$162</f>
        <v>1</v>
      </c>
      <c r="J165" s="426">
        <f>F165/$F$162</f>
        <v>1</v>
      </c>
      <c r="K165" s="365"/>
      <c r="L165" s="426"/>
      <c r="M165" s="400"/>
      <c r="N165" s="345">
        <f>'Fiscal Monthly'!N160</f>
        <v>605</v>
      </c>
      <c r="O165" s="437">
        <f>'Fiscal Monthly'!AB160</f>
        <v>868</v>
      </c>
      <c r="P165" s="64">
        <f t="shared" si="118"/>
        <v>-263</v>
      </c>
      <c r="Q165" s="65">
        <f t="shared" si="119"/>
        <v>-0.30299539170506912</v>
      </c>
      <c r="R165" s="328">
        <f>N165/$N$162</f>
        <v>0.61111111111111116</v>
      </c>
      <c r="S165" s="328">
        <f>O165/$O$162</f>
        <v>0.63683052090975789</v>
      </c>
      <c r="T165" s="365"/>
      <c r="U165" s="426"/>
      <c r="V165" s="400"/>
      <c r="W165" s="345">
        <f>'Calendar Monthly'!N160</f>
        <v>134</v>
      </c>
      <c r="X165" s="437">
        <f>'Calendar Monthly'!AB160</f>
        <v>236</v>
      </c>
      <c r="Y165" s="64">
        <f t="shared" si="120"/>
        <v>-102</v>
      </c>
      <c r="Z165" s="65">
        <f t="shared" si="121"/>
        <v>-0.43220338983050849</v>
      </c>
      <c r="AA165" s="426">
        <f>W165/$W$162</f>
        <v>1</v>
      </c>
      <c r="AB165" s="426">
        <f>X165/$X$162</f>
        <v>1</v>
      </c>
      <c r="AC165" s="365"/>
    </row>
    <row r="166" spans="2:29" s="315" customFormat="1">
      <c r="B166" s="333" t="s">
        <v>9</v>
      </c>
      <c r="C166" s="374"/>
      <c r="D166" s="403"/>
      <c r="E166" s="349">
        <f>SUM(E167:E170)</f>
        <v>60</v>
      </c>
      <c r="F166" s="349">
        <f>SUM(F167:F170)</f>
        <v>120</v>
      </c>
      <c r="G166" s="62">
        <f t="shared" si="105"/>
        <v>-60</v>
      </c>
      <c r="H166" s="63">
        <f t="shared" si="104"/>
        <v>-0.5</v>
      </c>
      <c r="I166" s="382">
        <f>E166/$E$161</f>
        <v>6.4794816414686832E-2</v>
      </c>
      <c r="J166" s="382">
        <f>F166/$F$161</f>
        <v>9.8280098280098274E-2</v>
      </c>
      <c r="K166" s="404"/>
      <c r="L166" s="425"/>
      <c r="M166" s="403"/>
      <c r="N166" s="349">
        <f>'Fiscal Monthly'!N161</f>
        <v>828</v>
      </c>
      <c r="O166" s="436">
        <f>'Fiscal Monthly'!AB161</f>
        <v>1122</v>
      </c>
      <c r="P166" s="62">
        <f t="shared" si="118"/>
        <v>-294</v>
      </c>
      <c r="Q166" s="63">
        <f t="shared" si="119"/>
        <v>-0.26203208556149732</v>
      </c>
      <c r="R166" s="382">
        <f>N166/$N$161</f>
        <v>5.6368711280550071E-2</v>
      </c>
      <c r="S166" s="382">
        <f>O166/$O$161</f>
        <v>8.3389074693422521E-2</v>
      </c>
      <c r="T166" s="404"/>
      <c r="U166" s="425"/>
      <c r="V166" s="403"/>
      <c r="W166" s="349">
        <f>'Calendar Monthly'!N161</f>
        <v>232</v>
      </c>
      <c r="X166" s="436">
        <f>'Calendar Monthly'!AB161</f>
        <v>617</v>
      </c>
      <c r="Y166" s="62">
        <f t="shared" si="120"/>
        <v>-385</v>
      </c>
      <c r="Z166" s="63">
        <f t="shared" si="121"/>
        <v>-0.62398703403565636</v>
      </c>
      <c r="AA166" s="382">
        <f>W166/$W$161</f>
        <v>4.0816326530612242E-2</v>
      </c>
      <c r="AB166" s="382">
        <f>X166/$X$161</f>
        <v>0.11554307116104869</v>
      </c>
      <c r="AC166" s="404"/>
    </row>
    <row r="167" spans="2:29">
      <c r="B167" s="331" t="s">
        <v>10</v>
      </c>
      <c r="C167" s="334"/>
      <c r="D167" s="400"/>
      <c r="E167" s="345">
        <f>'CODE-Monthly '!C112</f>
        <v>0</v>
      </c>
      <c r="F167" s="447">
        <f>CODEMonthlyLY!C112</f>
        <v>7</v>
      </c>
      <c r="G167" s="64">
        <f t="shared" si="105"/>
        <v>-7</v>
      </c>
      <c r="H167" s="65">
        <f>IF(F167=0,"-",(E167-F167)/F167)</f>
        <v>-1</v>
      </c>
      <c r="I167" s="426">
        <f>E167/$E$166</f>
        <v>0</v>
      </c>
      <c r="J167" s="426">
        <f>F167/$F$166</f>
        <v>5.8333333333333334E-2</v>
      </c>
      <c r="K167" s="365"/>
      <c r="L167" s="426"/>
      <c r="M167" s="400"/>
      <c r="N167" s="345">
        <f>'Fiscal Monthly'!N162</f>
        <v>13</v>
      </c>
      <c r="O167" s="437">
        <f>'Fiscal Monthly'!AB162</f>
        <v>23</v>
      </c>
      <c r="P167" s="64">
        <f t="shared" si="118"/>
        <v>-10</v>
      </c>
      <c r="Q167" s="65">
        <f>IF(O167=0,"-",(N167-O167)/O167)</f>
        <v>-0.43478260869565216</v>
      </c>
      <c r="R167" s="328">
        <f>N167/$N$166</f>
        <v>1.570048309178744E-2</v>
      </c>
      <c r="S167" s="328">
        <f>O167/$O$166</f>
        <v>2.0499108734402853E-2</v>
      </c>
      <c r="T167" s="365"/>
      <c r="U167" s="426"/>
      <c r="V167" s="400"/>
      <c r="W167" s="345">
        <f>'Calendar Monthly'!N162</f>
        <v>0</v>
      </c>
      <c r="X167" s="437">
        <f>'Calendar Monthly'!AB162</f>
        <v>23</v>
      </c>
      <c r="Y167" s="64">
        <f t="shared" si="120"/>
        <v>-23</v>
      </c>
      <c r="Z167" s="65">
        <f>IF(X167=0,"-",(W167-X167)/X167)</f>
        <v>-1</v>
      </c>
      <c r="AA167" s="426">
        <f>W167/$W$166</f>
        <v>0</v>
      </c>
      <c r="AB167" s="426">
        <f>X167/$X$166</f>
        <v>3.7277147487844407E-2</v>
      </c>
      <c r="AC167" s="365"/>
    </row>
    <row r="168" spans="2:29">
      <c r="B168" s="331" t="s">
        <v>11</v>
      </c>
      <c r="C168" s="334"/>
      <c r="D168" s="400"/>
      <c r="E168" s="345">
        <f>'CODE-Monthly '!C113</f>
        <v>47</v>
      </c>
      <c r="F168" s="447">
        <f>CODEMonthlyLY!C113</f>
        <v>60</v>
      </c>
      <c r="G168" s="64">
        <f t="shared" si="105"/>
        <v>-13</v>
      </c>
      <c r="H168" s="65">
        <f>IF(F168=0,"-",(E168-F168)/F168)</f>
        <v>-0.21666666666666667</v>
      </c>
      <c r="I168" s="426">
        <f t="shared" ref="I168:I170" si="126">E168/$E$166</f>
        <v>0.78333333333333333</v>
      </c>
      <c r="J168" s="426">
        <f t="shared" ref="J168:J170" si="127">F168/$F$166</f>
        <v>0.5</v>
      </c>
      <c r="K168" s="365"/>
      <c r="L168" s="426"/>
      <c r="M168" s="400"/>
      <c r="N168" s="345">
        <f>'Fiscal Monthly'!N163</f>
        <v>324</v>
      </c>
      <c r="O168" s="437">
        <f>'Fiscal Monthly'!AB163</f>
        <v>324</v>
      </c>
      <c r="P168" s="64">
        <f t="shared" si="118"/>
        <v>0</v>
      </c>
      <c r="Q168" s="65">
        <f>IF(O168=0,"-",(N168-O168)/O168)</f>
        <v>0</v>
      </c>
      <c r="R168" s="328">
        <f>N168/$N$166</f>
        <v>0.39130434782608697</v>
      </c>
      <c r="S168" s="328">
        <f>O168/$O$166</f>
        <v>0.28877005347593582</v>
      </c>
      <c r="T168" s="365"/>
      <c r="U168" s="426"/>
      <c r="V168" s="400"/>
      <c r="W168" s="345">
        <f>'Calendar Monthly'!N163</f>
        <v>161</v>
      </c>
      <c r="X168" s="437">
        <f>'Calendar Monthly'!AB163</f>
        <v>323</v>
      </c>
      <c r="Y168" s="64">
        <f t="shared" si="120"/>
        <v>-162</v>
      </c>
      <c r="Z168" s="65">
        <f>IF(X168=0,"-",(W168-X168)/X168)</f>
        <v>-0.50154798761609909</v>
      </c>
      <c r="AA168" s="426">
        <f>W168/$W$166</f>
        <v>0.69396551724137934</v>
      </c>
      <c r="AB168" s="426">
        <f>X168/$X$166</f>
        <v>0.52350081037277152</v>
      </c>
      <c r="AC168" s="365"/>
    </row>
    <row r="169" spans="2:29">
      <c r="B169" s="331" t="s">
        <v>12</v>
      </c>
      <c r="C169" s="334"/>
      <c r="D169" s="400"/>
      <c r="E169" s="345">
        <f>'CODE-Monthly '!C114</f>
        <v>13</v>
      </c>
      <c r="F169" s="447">
        <f>CODEMonthlyLY!C114</f>
        <v>51</v>
      </c>
      <c r="G169" s="64">
        <f t="shared" si="105"/>
        <v>-38</v>
      </c>
      <c r="H169" s="65">
        <f t="shared" si="104"/>
        <v>-0.74509803921568629</v>
      </c>
      <c r="I169" s="426">
        <f t="shared" si="126"/>
        <v>0.21666666666666667</v>
      </c>
      <c r="J169" s="426">
        <f t="shared" si="127"/>
        <v>0.42499999999999999</v>
      </c>
      <c r="K169" s="365"/>
      <c r="L169" s="426"/>
      <c r="M169" s="400"/>
      <c r="N169" s="345">
        <f>'Fiscal Monthly'!N164</f>
        <v>465</v>
      </c>
      <c r="O169" s="437">
        <f>'Fiscal Monthly'!AB164</f>
        <v>728</v>
      </c>
      <c r="P169" s="64">
        <f t="shared" si="118"/>
        <v>-263</v>
      </c>
      <c r="Q169" s="65">
        <f t="shared" ref="Q169:Q190" si="128">(N169-O169)/O169</f>
        <v>-0.36126373626373626</v>
      </c>
      <c r="R169" s="328">
        <f>N169/$N$166</f>
        <v>0.56159420289855078</v>
      </c>
      <c r="S169" s="328">
        <f>O169/$O$166</f>
        <v>0.64884135472370763</v>
      </c>
      <c r="T169" s="365"/>
      <c r="U169" s="426"/>
      <c r="V169" s="400"/>
      <c r="W169" s="345">
        <f>'Calendar Monthly'!N164</f>
        <v>65</v>
      </c>
      <c r="X169" s="437">
        <f>'Calendar Monthly'!AB164</f>
        <v>246</v>
      </c>
      <c r="Y169" s="64">
        <f t="shared" si="120"/>
        <v>-181</v>
      </c>
      <c r="Z169" s="65">
        <f t="shared" ref="Z169:Z190" si="129">(W169-X169)/X169</f>
        <v>-0.73577235772357719</v>
      </c>
      <c r="AA169" s="426">
        <f>W169/$W$166</f>
        <v>0.28017241379310343</v>
      </c>
      <c r="AB169" s="426">
        <f>X169/$X$166</f>
        <v>0.39870340356564021</v>
      </c>
      <c r="AC169" s="365"/>
    </row>
    <row r="170" spans="2:29">
      <c r="B170" s="331" t="s">
        <v>13</v>
      </c>
      <c r="C170" s="334"/>
      <c r="D170" s="400"/>
      <c r="E170" s="345">
        <f>'CODE-Monthly '!C115</f>
        <v>0</v>
      </c>
      <c r="F170" s="447">
        <f>CODEMonthlyLY!C115</f>
        <v>2</v>
      </c>
      <c r="G170" s="64">
        <f t="shared" si="105"/>
        <v>-2</v>
      </c>
      <c r="H170" s="65">
        <f t="shared" si="104"/>
        <v>-1</v>
      </c>
      <c r="I170" s="426">
        <f t="shared" si="126"/>
        <v>0</v>
      </c>
      <c r="J170" s="426">
        <f t="shared" si="127"/>
        <v>1.6666666666666666E-2</v>
      </c>
      <c r="K170" s="365"/>
      <c r="L170" s="426"/>
      <c r="M170" s="400"/>
      <c r="N170" s="345">
        <f>'Fiscal Monthly'!N165</f>
        <v>26</v>
      </c>
      <c r="O170" s="437">
        <f>'Fiscal Monthly'!AB165</f>
        <v>47</v>
      </c>
      <c r="P170" s="64">
        <f t="shared" si="118"/>
        <v>-21</v>
      </c>
      <c r="Q170" s="65">
        <f t="shared" si="128"/>
        <v>-0.44680851063829785</v>
      </c>
      <c r="R170" s="328">
        <f>N170/$N$166</f>
        <v>3.140096618357488E-2</v>
      </c>
      <c r="S170" s="328">
        <f>O170/$O$166</f>
        <v>4.1889483065953657E-2</v>
      </c>
      <c r="T170" s="365"/>
      <c r="U170" s="426"/>
      <c r="V170" s="400"/>
      <c r="W170" s="345">
        <f>'Calendar Monthly'!N165</f>
        <v>6</v>
      </c>
      <c r="X170" s="437">
        <f>'Calendar Monthly'!AB165</f>
        <v>25</v>
      </c>
      <c r="Y170" s="64">
        <f t="shared" si="120"/>
        <v>-19</v>
      </c>
      <c r="Z170" s="65">
        <f t="shared" si="129"/>
        <v>-0.76</v>
      </c>
      <c r="AA170" s="426">
        <f>W170/$W$166</f>
        <v>2.5862068965517241E-2</v>
      </c>
      <c r="AB170" s="426">
        <f>X170/$X$166</f>
        <v>4.0518638573743923E-2</v>
      </c>
      <c r="AC170" s="365"/>
    </row>
    <row r="171" spans="2:29" s="315" customFormat="1">
      <c r="B171" s="333" t="s">
        <v>14</v>
      </c>
      <c r="C171" s="374"/>
      <c r="D171" s="403"/>
      <c r="E171" s="349">
        <f>'CODE-Monthly '!C116</f>
        <v>837</v>
      </c>
      <c r="F171" s="349">
        <f>CODEMonthlyLY!C116</f>
        <v>1041</v>
      </c>
      <c r="G171" s="62">
        <f t="shared" si="105"/>
        <v>-204</v>
      </c>
      <c r="H171" s="63">
        <f t="shared" si="104"/>
        <v>-0.19596541786743515</v>
      </c>
      <c r="I171" s="382">
        <f>E171/$E$161</f>
        <v>0.90388768898488125</v>
      </c>
      <c r="J171" s="382">
        <f>F171/$F$161</f>
        <v>0.85257985257985258</v>
      </c>
      <c r="K171" s="404"/>
      <c r="L171" s="425"/>
      <c r="M171" s="403"/>
      <c r="N171" s="349">
        <f>'Fiscal Monthly'!N166</f>
        <v>12871</v>
      </c>
      <c r="O171" s="436">
        <f>'Fiscal Monthly'!AB166</f>
        <v>10970</v>
      </c>
      <c r="P171" s="62">
        <f t="shared" si="118"/>
        <v>1901</v>
      </c>
      <c r="Q171" s="63">
        <f t="shared" si="128"/>
        <v>0.17329079307201459</v>
      </c>
      <c r="R171" s="382">
        <f>N171/$N$161</f>
        <v>0.87623391653618354</v>
      </c>
      <c r="S171" s="382">
        <f>O171/$O$161</f>
        <v>0.81531029357116314</v>
      </c>
      <c r="T171" s="404"/>
      <c r="U171" s="425"/>
      <c r="V171" s="403"/>
      <c r="W171" s="349">
        <f>'Calendar Monthly'!N166</f>
        <v>5318</v>
      </c>
      <c r="X171" s="436">
        <f>'Calendar Monthly'!AB166</f>
        <v>4487</v>
      </c>
      <c r="Y171" s="62">
        <f t="shared" si="120"/>
        <v>831</v>
      </c>
      <c r="Z171" s="63">
        <f t="shared" si="129"/>
        <v>0.18520169378203699</v>
      </c>
      <c r="AA171" s="382">
        <f>W171/$W$161</f>
        <v>0.93560872624912039</v>
      </c>
      <c r="AB171" s="382">
        <f>X171/$X$161</f>
        <v>0.84026217228464417</v>
      </c>
      <c r="AC171" s="404"/>
    </row>
    <row r="172" spans="2:29" s="315" customFormat="1">
      <c r="B172" s="333" t="s">
        <v>163</v>
      </c>
      <c r="C172" s="374"/>
      <c r="D172" s="403"/>
      <c r="E172" s="349">
        <f>SUM(E173:E186)+SUM(E191:E201)</f>
        <v>479</v>
      </c>
      <c r="F172" s="349">
        <f>SUM(F173:F186)+SUM(F191:F201)</f>
        <v>664</v>
      </c>
      <c r="G172" s="62">
        <f t="shared" si="105"/>
        <v>-185</v>
      </c>
      <c r="H172" s="63">
        <f t="shared" si="104"/>
        <v>-0.27861445783132532</v>
      </c>
      <c r="I172" s="382">
        <f>E172/$E$158</f>
        <v>0.24118831822759315</v>
      </c>
      <c r="J172" s="382">
        <f>F172/$F$158</f>
        <v>0.27325102880658436</v>
      </c>
      <c r="K172" s="404"/>
      <c r="L172" s="425"/>
      <c r="M172" s="403"/>
      <c r="N172" s="349">
        <f>'Fiscal Monthly'!N167</f>
        <v>9511</v>
      </c>
      <c r="O172" s="436">
        <f>'Fiscal Monthly'!AB167</f>
        <v>11674</v>
      </c>
      <c r="P172" s="62">
        <f t="shared" si="118"/>
        <v>-2163</v>
      </c>
      <c r="Q172" s="63">
        <f t="shared" si="128"/>
        <v>-0.18528353606304609</v>
      </c>
      <c r="R172" s="382">
        <f>N172/$N$158</f>
        <v>0.29339544066384921</v>
      </c>
      <c r="S172" s="382">
        <f>O172/$O$158</f>
        <v>0.36762714533144386</v>
      </c>
      <c r="T172" s="404"/>
      <c r="U172" s="425"/>
      <c r="V172" s="403"/>
      <c r="W172" s="349">
        <f>'Calendar Monthly'!N167</f>
        <v>2357</v>
      </c>
      <c r="X172" s="436">
        <f>'Calendar Monthly'!AB167</f>
        <v>3289</v>
      </c>
      <c r="Y172" s="62">
        <f t="shared" si="120"/>
        <v>-932</v>
      </c>
      <c r="Z172" s="63">
        <f t="shared" si="129"/>
        <v>-0.28336880510793555</v>
      </c>
      <c r="AA172" s="382">
        <f>W172/$W$158</f>
        <v>0.18412624013748927</v>
      </c>
      <c r="AB172" s="382">
        <f>X172/$X$158</f>
        <v>0.29489823365910517</v>
      </c>
      <c r="AC172" s="404"/>
    </row>
    <row r="173" spans="2:29">
      <c r="B173" s="331" t="s">
        <v>164</v>
      </c>
      <c r="C173" s="334"/>
      <c r="D173" s="400"/>
      <c r="E173" s="345">
        <f>'CODE-Monthly '!C118</f>
        <v>76</v>
      </c>
      <c r="F173" s="447">
        <f>CODEMonthlyLY!C118</f>
        <v>50</v>
      </c>
      <c r="G173" s="64">
        <f t="shared" si="105"/>
        <v>26</v>
      </c>
      <c r="H173" s="65">
        <f t="shared" si="104"/>
        <v>0.52</v>
      </c>
      <c r="I173" s="426">
        <f>E173/$E$172</f>
        <v>0.15866388308977036</v>
      </c>
      <c r="J173" s="426">
        <f>F173/$F$172</f>
        <v>7.5301204819277115E-2</v>
      </c>
      <c r="K173" s="365"/>
      <c r="L173" s="426"/>
      <c r="M173" s="400"/>
      <c r="N173" s="345">
        <f>'Fiscal Monthly'!N168</f>
        <v>619</v>
      </c>
      <c r="O173" s="437">
        <f>'Fiscal Monthly'!AB168</f>
        <v>1036</v>
      </c>
      <c r="P173" s="64">
        <f t="shared" si="118"/>
        <v>-417</v>
      </c>
      <c r="Q173" s="65">
        <f t="shared" si="128"/>
        <v>-0.40250965250965248</v>
      </c>
      <c r="R173" s="328">
        <f t="shared" ref="R173:R186" si="130">N173/$N$172</f>
        <v>6.5082536010934708E-2</v>
      </c>
      <c r="S173" s="328">
        <f t="shared" ref="S173:S186" si="131">O173/$O$172</f>
        <v>8.8744217920164473E-2</v>
      </c>
      <c r="T173" s="365"/>
      <c r="U173" s="426"/>
      <c r="V173" s="400"/>
      <c r="W173" s="345">
        <f>'Calendar Monthly'!N168</f>
        <v>209</v>
      </c>
      <c r="X173" s="437">
        <f>'Calendar Monthly'!AB168</f>
        <v>314</v>
      </c>
      <c r="Y173" s="64">
        <f t="shared" si="120"/>
        <v>-105</v>
      </c>
      <c r="Z173" s="65">
        <f t="shared" si="129"/>
        <v>-0.33439490445859871</v>
      </c>
      <c r="AA173" s="426">
        <f t="shared" ref="AA173:AA186" si="132">W173/$W$172</f>
        <v>8.8672040729741192E-2</v>
      </c>
      <c r="AB173" s="426">
        <f t="shared" ref="AB173:AB186" si="133">X173/$X$172</f>
        <v>9.5469747643660688E-2</v>
      </c>
      <c r="AC173" s="365"/>
    </row>
    <row r="174" spans="2:29">
      <c r="B174" s="331" t="s">
        <v>165</v>
      </c>
      <c r="C174" s="334"/>
      <c r="D174" s="400"/>
      <c r="E174" s="345">
        <f>'CODE-Monthly '!C119</f>
        <v>52</v>
      </c>
      <c r="F174" s="447">
        <f>CODEMonthlyLY!C119</f>
        <v>66</v>
      </c>
      <c r="G174" s="64">
        <f t="shared" si="105"/>
        <v>-14</v>
      </c>
      <c r="H174" s="65">
        <f t="shared" si="104"/>
        <v>-0.21212121212121213</v>
      </c>
      <c r="I174" s="426">
        <f t="shared" ref="I174:I185" si="134">E174/$E$172</f>
        <v>0.10855949895615867</v>
      </c>
      <c r="J174" s="426">
        <f t="shared" ref="J174:J185" si="135">F174/$F$172</f>
        <v>9.9397590361445784E-2</v>
      </c>
      <c r="K174" s="365"/>
      <c r="L174" s="426"/>
      <c r="M174" s="400"/>
      <c r="N174" s="345">
        <f>'Fiscal Monthly'!N169</f>
        <v>809</v>
      </c>
      <c r="O174" s="437">
        <f>'Fiscal Monthly'!AB169</f>
        <v>1135</v>
      </c>
      <c r="P174" s="64">
        <f t="shared" si="118"/>
        <v>-326</v>
      </c>
      <c r="Q174" s="65">
        <f t="shared" si="128"/>
        <v>-0.28722466960352422</v>
      </c>
      <c r="R174" s="328">
        <f t="shared" si="130"/>
        <v>8.5059404899589949E-2</v>
      </c>
      <c r="S174" s="328">
        <f t="shared" si="131"/>
        <v>9.7224601678944658E-2</v>
      </c>
      <c r="T174" s="365"/>
      <c r="U174" s="426"/>
      <c r="V174" s="400"/>
      <c r="W174" s="345">
        <f>'Calendar Monthly'!N169</f>
        <v>203</v>
      </c>
      <c r="X174" s="437">
        <f>'Calendar Monthly'!AB169</f>
        <v>367</v>
      </c>
      <c r="Y174" s="64">
        <f t="shared" si="120"/>
        <v>-164</v>
      </c>
      <c r="Z174" s="65">
        <f t="shared" si="129"/>
        <v>-0.44686648501362397</v>
      </c>
      <c r="AA174" s="426">
        <f t="shared" si="132"/>
        <v>8.612643190496394E-2</v>
      </c>
      <c r="AB174" s="426">
        <f t="shared" si="133"/>
        <v>0.11158406810580723</v>
      </c>
      <c r="AC174" s="365"/>
    </row>
    <row r="175" spans="2:29">
      <c r="B175" s="331" t="s">
        <v>166</v>
      </c>
      <c r="C175" s="334"/>
      <c r="D175" s="400"/>
      <c r="E175" s="345">
        <f>'CODE-Monthly '!C120</f>
        <v>18</v>
      </c>
      <c r="F175" s="447">
        <f>CODEMonthlyLY!C120</f>
        <v>48</v>
      </c>
      <c r="G175" s="64">
        <f t="shared" si="105"/>
        <v>-30</v>
      </c>
      <c r="H175" s="65">
        <f t="shared" si="104"/>
        <v>-0.625</v>
      </c>
      <c r="I175" s="426">
        <f t="shared" si="134"/>
        <v>3.7578288100208766E-2</v>
      </c>
      <c r="J175" s="426">
        <f t="shared" si="135"/>
        <v>7.2289156626506021E-2</v>
      </c>
      <c r="K175" s="365"/>
      <c r="L175" s="426"/>
      <c r="M175" s="400"/>
      <c r="N175" s="345">
        <f>'Fiscal Monthly'!N170</f>
        <v>439</v>
      </c>
      <c r="O175" s="437">
        <f>'Fiscal Monthly'!AB170</f>
        <v>339</v>
      </c>
      <c r="P175" s="64">
        <f t="shared" si="118"/>
        <v>100</v>
      </c>
      <c r="Q175" s="65">
        <f t="shared" si="128"/>
        <v>0.29498525073746312</v>
      </c>
      <c r="R175" s="328">
        <f t="shared" si="130"/>
        <v>4.6157081274313949E-2</v>
      </c>
      <c r="S175" s="328">
        <f t="shared" si="131"/>
        <v>2.9038889840671579E-2</v>
      </c>
      <c r="T175" s="365"/>
      <c r="U175" s="426"/>
      <c r="V175" s="400"/>
      <c r="W175" s="345">
        <f>'Calendar Monthly'!N170</f>
        <v>107</v>
      </c>
      <c r="X175" s="437">
        <f>'Calendar Monthly'!AB170</f>
        <v>229</v>
      </c>
      <c r="Y175" s="64">
        <f t="shared" si="120"/>
        <v>-122</v>
      </c>
      <c r="Z175" s="65">
        <f t="shared" si="129"/>
        <v>-0.53275109170305679</v>
      </c>
      <c r="AA175" s="426">
        <f t="shared" si="132"/>
        <v>4.5396690708527788E-2</v>
      </c>
      <c r="AB175" s="426">
        <f t="shared" si="133"/>
        <v>6.962602614776528E-2</v>
      </c>
      <c r="AC175" s="365"/>
    </row>
    <row r="176" spans="2:29">
      <c r="B176" s="331" t="s">
        <v>167</v>
      </c>
      <c r="C176" s="334"/>
      <c r="D176" s="400"/>
      <c r="E176" s="345">
        <f>'CODE-Monthly '!C121</f>
        <v>40</v>
      </c>
      <c r="F176" s="447">
        <f>CODEMonthlyLY!C121</f>
        <v>8</v>
      </c>
      <c r="G176" s="64">
        <f t="shared" si="105"/>
        <v>32</v>
      </c>
      <c r="H176" s="65">
        <f t="shared" si="104"/>
        <v>4</v>
      </c>
      <c r="I176" s="426">
        <f t="shared" si="134"/>
        <v>8.3507306889352817E-2</v>
      </c>
      <c r="J176" s="426">
        <f t="shared" si="135"/>
        <v>1.2048192771084338E-2</v>
      </c>
      <c r="K176" s="365"/>
      <c r="L176" s="426"/>
      <c r="M176" s="400"/>
      <c r="N176" s="345">
        <f>'Fiscal Monthly'!N171</f>
        <v>582</v>
      </c>
      <c r="O176" s="437">
        <f>'Fiscal Monthly'!AB171</f>
        <v>914</v>
      </c>
      <c r="P176" s="64">
        <f t="shared" si="118"/>
        <v>-332</v>
      </c>
      <c r="Q176" s="65">
        <f t="shared" si="128"/>
        <v>-0.36323851203501095</v>
      </c>
      <c r="R176" s="328">
        <f t="shared" si="130"/>
        <v>6.1192303648407109E-2</v>
      </c>
      <c r="S176" s="328">
        <f t="shared" si="131"/>
        <v>7.8293643995203013E-2</v>
      </c>
      <c r="T176" s="365"/>
      <c r="U176" s="426"/>
      <c r="V176" s="400"/>
      <c r="W176" s="345">
        <f>'Calendar Monthly'!N171</f>
        <v>73</v>
      </c>
      <c r="X176" s="437">
        <f>'Calendar Monthly'!AB171</f>
        <v>48</v>
      </c>
      <c r="Y176" s="64">
        <f t="shared" si="120"/>
        <v>25</v>
      </c>
      <c r="Z176" s="65">
        <f t="shared" si="129"/>
        <v>0.52083333333333337</v>
      </c>
      <c r="AA176" s="426">
        <f t="shared" si="132"/>
        <v>3.0971574034789989E-2</v>
      </c>
      <c r="AB176" s="426">
        <f t="shared" si="133"/>
        <v>1.459410155062329E-2</v>
      </c>
      <c r="AC176" s="365"/>
    </row>
    <row r="177" spans="2:29">
      <c r="B177" s="331" t="s">
        <v>168</v>
      </c>
      <c r="C177" s="334"/>
      <c r="D177" s="400"/>
      <c r="E177" s="345">
        <f>'CODE-Monthly '!C122</f>
        <v>36</v>
      </c>
      <c r="F177" s="447">
        <f>CODEMonthlyLY!C122</f>
        <v>69</v>
      </c>
      <c r="G177" s="64">
        <f t="shared" si="105"/>
        <v>-33</v>
      </c>
      <c r="H177" s="65">
        <f t="shared" si="104"/>
        <v>-0.47826086956521741</v>
      </c>
      <c r="I177" s="426">
        <f t="shared" si="134"/>
        <v>7.5156576200417533E-2</v>
      </c>
      <c r="J177" s="426">
        <f t="shared" si="135"/>
        <v>0.10391566265060241</v>
      </c>
      <c r="K177" s="365"/>
      <c r="L177" s="426"/>
      <c r="M177" s="400"/>
      <c r="N177" s="345">
        <f>'Fiscal Monthly'!N172</f>
        <v>441</v>
      </c>
      <c r="O177" s="437">
        <f>'Fiscal Monthly'!AB172</f>
        <v>463</v>
      </c>
      <c r="P177" s="64">
        <f t="shared" si="118"/>
        <v>-22</v>
      </c>
      <c r="Q177" s="65">
        <f t="shared" si="128"/>
        <v>-4.7516198704103674E-2</v>
      </c>
      <c r="R177" s="328">
        <f t="shared" si="130"/>
        <v>4.6367364104720851E-2</v>
      </c>
      <c r="S177" s="328">
        <f t="shared" si="131"/>
        <v>3.9660784649648791E-2</v>
      </c>
      <c r="T177" s="365"/>
      <c r="U177" s="426"/>
      <c r="V177" s="400"/>
      <c r="W177" s="345">
        <f>'Calendar Monthly'!N172</f>
        <v>152</v>
      </c>
      <c r="X177" s="437">
        <f>'Calendar Monthly'!AB172</f>
        <v>231</v>
      </c>
      <c r="Y177" s="64">
        <f t="shared" si="120"/>
        <v>-79</v>
      </c>
      <c r="Z177" s="65">
        <f t="shared" si="129"/>
        <v>-0.34199134199134201</v>
      </c>
      <c r="AA177" s="426">
        <f t="shared" si="132"/>
        <v>6.4488756894357235E-2</v>
      </c>
      <c r="AB177" s="426">
        <f t="shared" si="133"/>
        <v>7.0234113712374577E-2</v>
      </c>
      <c r="AC177" s="365"/>
    </row>
    <row r="178" spans="2:29">
      <c r="B178" s="331" t="s">
        <v>169</v>
      </c>
      <c r="C178" s="334"/>
      <c r="D178" s="400"/>
      <c r="E178" s="345">
        <f>'CODE-Monthly '!C123</f>
        <v>20</v>
      </c>
      <c r="F178" s="447">
        <f>CODEMonthlyLY!C123</f>
        <v>9</v>
      </c>
      <c r="G178" s="64">
        <f t="shared" si="105"/>
        <v>11</v>
      </c>
      <c r="H178" s="65">
        <f t="shared" si="104"/>
        <v>1.2222222222222223</v>
      </c>
      <c r="I178" s="426">
        <f t="shared" si="134"/>
        <v>4.1753653444676408E-2</v>
      </c>
      <c r="J178" s="426">
        <f t="shared" si="135"/>
        <v>1.355421686746988E-2</v>
      </c>
      <c r="K178" s="365"/>
      <c r="L178" s="426"/>
      <c r="M178" s="400"/>
      <c r="N178" s="345">
        <f>'Fiscal Monthly'!N173</f>
        <v>142</v>
      </c>
      <c r="O178" s="437">
        <f>'Fiscal Monthly'!AB173</f>
        <v>166</v>
      </c>
      <c r="P178" s="64">
        <f t="shared" si="118"/>
        <v>-24</v>
      </c>
      <c r="Q178" s="65">
        <f t="shared" si="128"/>
        <v>-0.14457831325301204</v>
      </c>
      <c r="R178" s="328">
        <f t="shared" si="130"/>
        <v>1.4930080958889707E-2</v>
      </c>
      <c r="S178" s="328">
        <f t="shared" si="131"/>
        <v>1.4219633373308206E-2</v>
      </c>
      <c r="T178" s="365"/>
      <c r="U178" s="426"/>
      <c r="V178" s="400"/>
      <c r="W178" s="345">
        <f>'Calendar Monthly'!N173</f>
        <v>67</v>
      </c>
      <c r="X178" s="437">
        <f>'Calendar Monthly'!AB173</f>
        <v>83</v>
      </c>
      <c r="Y178" s="64">
        <f t="shared" si="120"/>
        <v>-16</v>
      </c>
      <c r="Z178" s="65">
        <f t="shared" si="129"/>
        <v>-0.19277108433734941</v>
      </c>
      <c r="AA178" s="426">
        <f t="shared" si="132"/>
        <v>2.8425965210012727E-2</v>
      </c>
      <c r="AB178" s="426">
        <f t="shared" si="133"/>
        <v>2.5235633931286104E-2</v>
      </c>
      <c r="AC178" s="365"/>
    </row>
    <row r="179" spans="2:29">
      <c r="B179" s="331" t="s">
        <v>170</v>
      </c>
      <c r="C179" s="334"/>
      <c r="D179" s="400"/>
      <c r="E179" s="345">
        <f>'CODE-Monthly '!C124</f>
        <v>0</v>
      </c>
      <c r="F179" s="447">
        <f>CODEMonthlyLY!C124</f>
        <v>0</v>
      </c>
      <c r="G179" s="64">
        <f t="shared" si="105"/>
        <v>0</v>
      </c>
      <c r="H179" s="65" t="str">
        <f>IF(F179=0,"-",(E179-F179)/F179)</f>
        <v>-</v>
      </c>
      <c r="I179" s="426">
        <f t="shared" si="134"/>
        <v>0</v>
      </c>
      <c r="J179" s="426">
        <f t="shared" si="135"/>
        <v>0</v>
      </c>
      <c r="K179" s="365"/>
      <c r="L179" s="426"/>
      <c r="M179" s="400"/>
      <c r="N179" s="345">
        <f>'Fiscal Monthly'!N174</f>
        <v>159</v>
      </c>
      <c r="O179" s="437">
        <f>'Fiscal Monthly'!AB174</f>
        <v>168</v>
      </c>
      <c r="P179" s="64">
        <f t="shared" si="118"/>
        <v>-9</v>
      </c>
      <c r="Q179" s="65">
        <f t="shared" si="128"/>
        <v>-5.3571428571428568E-2</v>
      </c>
      <c r="R179" s="328">
        <f t="shared" si="130"/>
        <v>1.6717485017348332E-2</v>
      </c>
      <c r="S179" s="328">
        <f t="shared" si="131"/>
        <v>1.4390954257323969E-2</v>
      </c>
      <c r="T179" s="365"/>
      <c r="U179" s="426"/>
      <c r="V179" s="400"/>
      <c r="W179" s="345">
        <f>'Calendar Monthly'!N174</f>
        <v>15</v>
      </c>
      <c r="X179" s="437">
        <f>'Calendar Monthly'!AB174</f>
        <v>7</v>
      </c>
      <c r="Y179" s="64">
        <f t="shared" si="120"/>
        <v>8</v>
      </c>
      <c r="Z179" s="65">
        <f t="shared" si="129"/>
        <v>1.1428571428571428</v>
      </c>
      <c r="AA179" s="426">
        <f t="shared" si="132"/>
        <v>6.3640220619431481E-3</v>
      </c>
      <c r="AB179" s="426">
        <f t="shared" si="133"/>
        <v>2.128306476132563E-3</v>
      </c>
      <c r="AC179" s="365"/>
    </row>
    <row r="180" spans="2:29">
      <c r="B180" s="331" t="s">
        <v>171</v>
      </c>
      <c r="C180" s="334"/>
      <c r="D180" s="400"/>
      <c r="E180" s="345">
        <f>'CODE-Monthly '!C125</f>
        <v>5</v>
      </c>
      <c r="F180" s="447">
        <f>CODEMonthlyLY!C125</f>
        <v>13</v>
      </c>
      <c r="G180" s="64">
        <f t="shared" si="105"/>
        <v>-8</v>
      </c>
      <c r="H180" s="65">
        <f t="shared" si="104"/>
        <v>-0.61538461538461542</v>
      </c>
      <c r="I180" s="426">
        <f t="shared" si="134"/>
        <v>1.0438413361169102E-2</v>
      </c>
      <c r="J180" s="426">
        <f t="shared" si="135"/>
        <v>1.9578313253012049E-2</v>
      </c>
      <c r="K180" s="365"/>
      <c r="L180" s="426"/>
      <c r="M180" s="400"/>
      <c r="N180" s="345">
        <f>'Fiscal Monthly'!N175</f>
        <v>132</v>
      </c>
      <c r="O180" s="437">
        <f>'Fiscal Monthly'!AB175</f>
        <v>119</v>
      </c>
      <c r="P180" s="64">
        <f t="shared" si="118"/>
        <v>13</v>
      </c>
      <c r="Q180" s="65">
        <f t="shared" si="128"/>
        <v>0.1092436974789916</v>
      </c>
      <c r="R180" s="328">
        <f t="shared" si="130"/>
        <v>1.3878666806855221E-2</v>
      </c>
      <c r="S180" s="328">
        <f t="shared" si="131"/>
        <v>1.019359259893781E-2</v>
      </c>
      <c r="T180" s="365"/>
      <c r="U180" s="426"/>
      <c r="V180" s="400"/>
      <c r="W180" s="345">
        <f>'Calendar Monthly'!N175</f>
        <v>46</v>
      </c>
      <c r="X180" s="437">
        <f>'Calendar Monthly'!AB175</f>
        <v>82</v>
      </c>
      <c r="Y180" s="64">
        <f t="shared" si="120"/>
        <v>-36</v>
      </c>
      <c r="Z180" s="65">
        <f t="shared" si="129"/>
        <v>-0.43902439024390244</v>
      </c>
      <c r="AA180" s="426">
        <f t="shared" si="132"/>
        <v>1.951633432329232E-2</v>
      </c>
      <c r="AB180" s="426">
        <f t="shared" si="133"/>
        <v>2.4931590148981452E-2</v>
      </c>
      <c r="AC180" s="365"/>
    </row>
    <row r="181" spans="2:29">
      <c r="B181" s="331" t="s">
        <v>172</v>
      </c>
      <c r="C181" s="334"/>
      <c r="D181" s="400"/>
      <c r="E181" s="345">
        <f>'CODE-Monthly '!C126</f>
        <v>2</v>
      </c>
      <c r="F181" s="447">
        <f>CODEMonthlyLY!C126</f>
        <v>40</v>
      </c>
      <c r="G181" s="64">
        <f t="shared" si="105"/>
        <v>-38</v>
      </c>
      <c r="H181" s="65">
        <f t="shared" si="104"/>
        <v>-0.95</v>
      </c>
      <c r="I181" s="426">
        <f t="shared" si="134"/>
        <v>4.1753653444676405E-3</v>
      </c>
      <c r="J181" s="426">
        <f t="shared" si="135"/>
        <v>6.0240963855421686E-2</v>
      </c>
      <c r="K181" s="365"/>
      <c r="L181" s="426"/>
      <c r="M181" s="400"/>
      <c r="N181" s="345">
        <f>'Fiscal Monthly'!N176</f>
        <v>835</v>
      </c>
      <c r="O181" s="437">
        <f>'Fiscal Monthly'!AB176</f>
        <v>1397</v>
      </c>
      <c r="P181" s="64">
        <f t="shared" si="118"/>
        <v>-562</v>
      </c>
      <c r="Q181" s="65">
        <f t="shared" si="128"/>
        <v>-0.40229062276306371</v>
      </c>
      <c r="R181" s="328">
        <f t="shared" si="130"/>
        <v>8.7793081694879607E-2</v>
      </c>
      <c r="S181" s="328">
        <f t="shared" si="131"/>
        <v>0.11966763748500943</v>
      </c>
      <c r="T181" s="365"/>
      <c r="U181" s="426"/>
      <c r="V181" s="400"/>
      <c r="W181" s="345">
        <f>'Calendar Monthly'!N176</f>
        <v>112</v>
      </c>
      <c r="X181" s="437">
        <f>'Calendar Monthly'!AB176</f>
        <v>87</v>
      </c>
      <c r="Y181" s="64">
        <f t="shared" si="120"/>
        <v>25</v>
      </c>
      <c r="Z181" s="65">
        <f t="shared" si="129"/>
        <v>0.28735632183908044</v>
      </c>
      <c r="AA181" s="426">
        <f t="shared" si="132"/>
        <v>4.7518031395842174E-2</v>
      </c>
      <c r="AB181" s="426">
        <f t="shared" si="133"/>
        <v>2.6451809060504712E-2</v>
      </c>
      <c r="AC181" s="365"/>
    </row>
    <row r="182" spans="2:29">
      <c r="B182" s="331" t="s">
        <v>173</v>
      </c>
      <c r="C182" s="334"/>
      <c r="D182" s="400"/>
      <c r="E182" s="345">
        <f>'CODE-Monthly '!C127</f>
        <v>8</v>
      </c>
      <c r="F182" s="447">
        <f>CODEMonthlyLY!C127</f>
        <v>22</v>
      </c>
      <c r="G182" s="64">
        <f t="shared" si="105"/>
        <v>-14</v>
      </c>
      <c r="H182" s="65">
        <f t="shared" si="104"/>
        <v>-0.63636363636363635</v>
      </c>
      <c r="I182" s="426">
        <f t="shared" si="134"/>
        <v>1.6701461377870562E-2</v>
      </c>
      <c r="J182" s="426">
        <f t="shared" si="135"/>
        <v>3.313253012048193E-2</v>
      </c>
      <c r="K182" s="365"/>
      <c r="L182" s="426"/>
      <c r="M182" s="400"/>
      <c r="N182" s="345">
        <f>'Fiscal Monthly'!N177</f>
        <v>181</v>
      </c>
      <c r="O182" s="437">
        <f>'Fiscal Monthly'!AB177</f>
        <v>219</v>
      </c>
      <c r="P182" s="64">
        <f t="shared" si="118"/>
        <v>-38</v>
      </c>
      <c r="Q182" s="65">
        <f t="shared" si="128"/>
        <v>-0.17351598173515981</v>
      </c>
      <c r="R182" s="328">
        <f t="shared" si="130"/>
        <v>1.9030596151824203E-2</v>
      </c>
      <c r="S182" s="328">
        <f t="shared" si="131"/>
        <v>1.8759636799725886E-2</v>
      </c>
      <c r="T182" s="365"/>
      <c r="U182" s="426"/>
      <c r="V182" s="400"/>
      <c r="W182" s="345">
        <f>'Calendar Monthly'!N177</f>
        <v>70</v>
      </c>
      <c r="X182" s="437">
        <f>'Calendar Monthly'!AB177</f>
        <v>178</v>
      </c>
      <c r="Y182" s="64">
        <f t="shared" si="120"/>
        <v>-108</v>
      </c>
      <c r="Z182" s="65">
        <f t="shared" si="129"/>
        <v>-0.6067415730337079</v>
      </c>
      <c r="AA182" s="426">
        <f t="shared" si="132"/>
        <v>2.9698769622401356E-2</v>
      </c>
      <c r="AB182" s="426">
        <f t="shared" si="133"/>
        <v>5.4119793250228032E-2</v>
      </c>
      <c r="AC182" s="365"/>
    </row>
    <row r="183" spans="2:29">
      <c r="B183" s="331" t="s">
        <v>174</v>
      </c>
      <c r="C183" s="334"/>
      <c r="D183" s="400"/>
      <c r="E183" s="345">
        <f>'CODE-Monthly '!C128</f>
        <v>0</v>
      </c>
      <c r="F183" s="447">
        <f>CODEMonthlyLY!C128</f>
        <v>0</v>
      </c>
      <c r="G183" s="64">
        <f t="shared" si="105"/>
        <v>0</v>
      </c>
      <c r="H183" s="65" t="e">
        <f t="shared" si="104"/>
        <v>#DIV/0!</v>
      </c>
      <c r="I183" s="426">
        <f t="shared" si="134"/>
        <v>0</v>
      </c>
      <c r="J183" s="426">
        <f t="shared" si="135"/>
        <v>0</v>
      </c>
      <c r="K183" s="365"/>
      <c r="L183" s="426"/>
      <c r="M183" s="400"/>
      <c r="N183" s="345">
        <f>'Fiscal Monthly'!N178</f>
        <v>186</v>
      </c>
      <c r="O183" s="437">
        <f>'Fiscal Monthly'!AB178</f>
        <v>249</v>
      </c>
      <c r="P183" s="64">
        <f t="shared" si="118"/>
        <v>-63</v>
      </c>
      <c r="Q183" s="65">
        <f t="shared" si="128"/>
        <v>-0.25301204819277107</v>
      </c>
      <c r="R183" s="328">
        <f t="shared" si="130"/>
        <v>1.9556303227841448E-2</v>
      </c>
      <c r="S183" s="328">
        <f t="shared" si="131"/>
        <v>2.1329450059962309E-2</v>
      </c>
      <c r="T183" s="365"/>
      <c r="U183" s="426"/>
      <c r="V183" s="400"/>
      <c r="W183" s="345">
        <f>'Calendar Monthly'!N178</f>
        <v>0</v>
      </c>
      <c r="X183" s="437">
        <f>'Calendar Monthly'!AB178</f>
        <v>28</v>
      </c>
      <c r="Y183" s="64">
        <f t="shared" si="120"/>
        <v>-28</v>
      </c>
      <c r="Z183" s="65">
        <f t="shared" si="129"/>
        <v>-1</v>
      </c>
      <c r="AA183" s="426">
        <f t="shared" si="132"/>
        <v>0</v>
      </c>
      <c r="AB183" s="426">
        <f t="shared" si="133"/>
        <v>8.513225904530252E-3</v>
      </c>
      <c r="AC183" s="365"/>
    </row>
    <row r="184" spans="2:29">
      <c r="B184" s="331" t="s">
        <v>175</v>
      </c>
      <c r="C184" s="334"/>
      <c r="D184" s="400"/>
      <c r="E184" s="345">
        <f>'CODE-Monthly '!C129</f>
        <v>21</v>
      </c>
      <c r="F184" s="447">
        <f>CODEMonthlyLY!C129</f>
        <v>60</v>
      </c>
      <c r="G184" s="64">
        <f t="shared" si="105"/>
        <v>-39</v>
      </c>
      <c r="H184" s="65">
        <f t="shared" si="104"/>
        <v>-0.65</v>
      </c>
      <c r="I184" s="426">
        <f t="shared" si="134"/>
        <v>4.3841336116910233E-2</v>
      </c>
      <c r="J184" s="426">
        <f t="shared" si="135"/>
        <v>9.036144578313253E-2</v>
      </c>
      <c r="K184" s="365"/>
      <c r="L184" s="426"/>
      <c r="M184" s="400"/>
      <c r="N184" s="345">
        <f>'Fiscal Monthly'!N179</f>
        <v>736</v>
      </c>
      <c r="O184" s="437">
        <f>'Fiscal Monthly'!AB179</f>
        <v>1263</v>
      </c>
      <c r="P184" s="64">
        <f t="shared" si="118"/>
        <v>-527</v>
      </c>
      <c r="Q184" s="65">
        <f t="shared" si="128"/>
        <v>-0.41726049089469519</v>
      </c>
      <c r="R184" s="328">
        <f t="shared" si="130"/>
        <v>7.7384081589738196E-2</v>
      </c>
      <c r="S184" s="328">
        <f t="shared" si="131"/>
        <v>0.1081891382559534</v>
      </c>
      <c r="T184" s="365"/>
      <c r="U184" s="426"/>
      <c r="V184" s="400"/>
      <c r="W184" s="345">
        <f>'Calendar Monthly'!N179</f>
        <v>193</v>
      </c>
      <c r="X184" s="437">
        <f>'Calendar Monthly'!AB179</f>
        <v>297</v>
      </c>
      <c r="Y184" s="64">
        <f t="shared" si="120"/>
        <v>-104</v>
      </c>
      <c r="Z184" s="65">
        <f t="shared" si="129"/>
        <v>-0.35016835016835018</v>
      </c>
      <c r="AA184" s="426">
        <f t="shared" si="132"/>
        <v>8.188375053033517E-2</v>
      </c>
      <c r="AB184" s="426">
        <f t="shared" si="133"/>
        <v>9.0301003344481601E-2</v>
      </c>
      <c r="AC184" s="365"/>
    </row>
    <row r="185" spans="2:29">
      <c r="B185" s="331" t="s">
        <v>176</v>
      </c>
      <c r="C185" s="334"/>
      <c r="D185" s="400"/>
      <c r="E185" s="345">
        <f>'CODE-Monthly '!C130</f>
        <v>0</v>
      </c>
      <c r="F185" s="447">
        <f>CODEMonthlyLY!C130</f>
        <v>1</v>
      </c>
      <c r="G185" s="64">
        <f t="shared" si="105"/>
        <v>-1</v>
      </c>
      <c r="H185" s="65">
        <f t="shared" si="104"/>
        <v>-1</v>
      </c>
      <c r="I185" s="426">
        <f t="shared" si="134"/>
        <v>0</v>
      </c>
      <c r="J185" s="426">
        <f t="shared" si="135"/>
        <v>1.5060240963855422E-3</v>
      </c>
      <c r="K185" s="365"/>
      <c r="L185" s="426"/>
      <c r="M185" s="400"/>
      <c r="N185" s="345">
        <f>'Fiscal Monthly'!N180</f>
        <v>45</v>
      </c>
      <c r="O185" s="437">
        <f>'Fiscal Monthly'!AB180</f>
        <v>99</v>
      </c>
      <c r="P185" s="64">
        <f t="shared" si="118"/>
        <v>-54</v>
      </c>
      <c r="Q185" s="65">
        <f t="shared" si="128"/>
        <v>-0.54545454545454541</v>
      </c>
      <c r="R185" s="328">
        <f t="shared" si="130"/>
        <v>4.7313636841551888E-3</v>
      </c>
      <c r="S185" s="328">
        <f t="shared" si="131"/>
        <v>8.480383758780196E-3</v>
      </c>
      <c r="T185" s="365"/>
      <c r="U185" s="426"/>
      <c r="V185" s="400"/>
      <c r="W185" s="345">
        <f>'Calendar Monthly'!N180</f>
        <v>17</v>
      </c>
      <c r="X185" s="437">
        <f>'Calendar Monthly'!AB180</f>
        <v>44</v>
      </c>
      <c r="Y185" s="64">
        <f t="shared" si="120"/>
        <v>-27</v>
      </c>
      <c r="Z185" s="65">
        <f t="shared" si="129"/>
        <v>-0.61363636363636365</v>
      </c>
      <c r="AA185" s="426">
        <f t="shared" si="132"/>
        <v>7.2125583368689008E-3</v>
      </c>
      <c r="AB185" s="426">
        <f t="shared" si="133"/>
        <v>1.3377926421404682E-2</v>
      </c>
      <c r="AC185" s="365"/>
    </row>
    <row r="186" spans="2:29" s="315" customFormat="1">
      <c r="B186" s="333" t="s">
        <v>177</v>
      </c>
      <c r="C186" s="374"/>
      <c r="D186" s="403"/>
      <c r="E186" s="349">
        <f>SUM(E187:E190)</f>
        <v>89</v>
      </c>
      <c r="F186" s="349">
        <f>SUM(F187:F190)</f>
        <v>121</v>
      </c>
      <c r="G186" s="62">
        <f t="shared" si="105"/>
        <v>-32</v>
      </c>
      <c r="H186" s="63">
        <f t="shared" si="104"/>
        <v>-0.26446280991735538</v>
      </c>
      <c r="I186" s="382">
        <f>E186/$E$172</f>
        <v>0.18580375782881003</v>
      </c>
      <c r="J186" s="382">
        <f>F186/$F$172</f>
        <v>0.18222891566265059</v>
      </c>
      <c r="K186" s="404"/>
      <c r="L186" s="425"/>
      <c r="M186" s="403"/>
      <c r="N186" s="349">
        <f>'Fiscal Monthly'!N181</f>
        <v>1315</v>
      </c>
      <c r="O186" s="436">
        <f>'Fiscal Monthly'!AB181</f>
        <v>1488</v>
      </c>
      <c r="P186" s="62">
        <f t="shared" si="118"/>
        <v>-173</v>
      </c>
      <c r="Q186" s="63">
        <f t="shared" si="128"/>
        <v>-0.11626344086021505</v>
      </c>
      <c r="R186" s="382">
        <f t="shared" si="130"/>
        <v>0.13826096099253496</v>
      </c>
      <c r="S186" s="382">
        <f t="shared" si="131"/>
        <v>0.12746273770772656</v>
      </c>
      <c r="T186" s="404"/>
      <c r="U186" s="425"/>
      <c r="V186" s="403"/>
      <c r="W186" s="349">
        <f>'Calendar Monthly'!N181</f>
        <v>340</v>
      </c>
      <c r="X186" s="436">
        <f>'Calendar Monthly'!AB181</f>
        <v>404</v>
      </c>
      <c r="Y186" s="62">
        <f t="shared" si="120"/>
        <v>-64</v>
      </c>
      <c r="Z186" s="63">
        <f t="shared" si="129"/>
        <v>-0.15841584158415842</v>
      </c>
      <c r="AA186" s="382">
        <f t="shared" si="132"/>
        <v>0.14425116673737803</v>
      </c>
      <c r="AB186" s="382">
        <f t="shared" si="133"/>
        <v>0.12283368805107936</v>
      </c>
      <c r="AC186" s="404"/>
    </row>
    <row r="187" spans="2:29">
      <c r="B187" s="331" t="s">
        <v>178</v>
      </c>
      <c r="C187" s="334"/>
      <c r="D187" s="400"/>
      <c r="E187" s="345">
        <f>'CODE-Monthly '!C131</f>
        <v>12</v>
      </c>
      <c r="F187" s="447">
        <f>CODEMonthlyLY!C131</f>
        <v>11</v>
      </c>
      <c r="G187" s="64">
        <f t="shared" si="105"/>
        <v>1</v>
      </c>
      <c r="H187" s="65">
        <f t="shared" si="104"/>
        <v>9.0909090909090912E-2</v>
      </c>
      <c r="I187" s="426">
        <f>E187/$E$186</f>
        <v>0.1348314606741573</v>
      </c>
      <c r="J187" s="426">
        <f>F187/$F$186</f>
        <v>9.0909090909090912E-2</v>
      </c>
      <c r="K187" s="365"/>
      <c r="L187" s="426"/>
      <c r="M187" s="400"/>
      <c r="N187" s="345">
        <f>'Fiscal Monthly'!N182</f>
        <v>589</v>
      </c>
      <c r="O187" s="437">
        <f>'Fiscal Monthly'!AB182</f>
        <v>782</v>
      </c>
      <c r="P187" s="64">
        <f t="shared" si="118"/>
        <v>-193</v>
      </c>
      <c r="Q187" s="65">
        <f t="shared" si="128"/>
        <v>-0.24680306905370844</v>
      </c>
      <c r="R187" s="328">
        <f>N187/$N$186</f>
        <v>0.4479087452471483</v>
      </c>
      <c r="S187" s="328">
        <f>O187/$O$186</f>
        <v>0.52553763440860213</v>
      </c>
      <c r="T187" s="365"/>
      <c r="U187" s="426"/>
      <c r="V187" s="400"/>
      <c r="W187" s="345">
        <f>'Calendar Monthly'!N182</f>
        <v>65</v>
      </c>
      <c r="X187" s="437">
        <f>'Calendar Monthly'!AB182</f>
        <v>80</v>
      </c>
      <c r="Y187" s="64">
        <f t="shared" si="120"/>
        <v>-15</v>
      </c>
      <c r="Z187" s="65">
        <f t="shared" si="129"/>
        <v>-0.1875</v>
      </c>
      <c r="AA187" s="426">
        <f>W187/$W$186</f>
        <v>0.19117647058823528</v>
      </c>
      <c r="AB187" s="426">
        <f>X187/$X$186</f>
        <v>0.19801980198019803</v>
      </c>
      <c r="AC187" s="365"/>
    </row>
    <row r="188" spans="2:29">
      <c r="B188" s="331" t="s">
        <v>179</v>
      </c>
      <c r="C188" s="334"/>
      <c r="D188" s="400"/>
      <c r="E188" s="345">
        <f>'CODE-Monthly '!C132</f>
        <v>47</v>
      </c>
      <c r="F188" s="447">
        <f>CODEMonthlyLY!C132</f>
        <v>73</v>
      </c>
      <c r="G188" s="64">
        <f t="shared" si="105"/>
        <v>-26</v>
      </c>
      <c r="H188" s="65">
        <f t="shared" si="104"/>
        <v>-0.35616438356164382</v>
      </c>
      <c r="I188" s="426">
        <f t="shared" ref="I188:I190" si="136">E188/$E$186</f>
        <v>0.5280898876404494</v>
      </c>
      <c r="J188" s="426">
        <f t="shared" ref="J188:J190" si="137">F188/$F$186</f>
        <v>0.60330578512396693</v>
      </c>
      <c r="K188" s="365"/>
      <c r="L188" s="426"/>
      <c r="M188" s="400"/>
      <c r="N188" s="345">
        <f>'Fiscal Monthly'!N183</f>
        <v>314</v>
      </c>
      <c r="O188" s="437">
        <f>'Fiscal Monthly'!AB183</f>
        <v>236</v>
      </c>
      <c r="P188" s="64">
        <f t="shared" si="118"/>
        <v>78</v>
      </c>
      <c r="Q188" s="65">
        <f t="shared" si="128"/>
        <v>0.33050847457627119</v>
      </c>
      <c r="R188" s="328">
        <f>N188/$N$186</f>
        <v>0.23878326996197718</v>
      </c>
      <c r="S188" s="328">
        <f>O188/$O$186</f>
        <v>0.15860215053763441</v>
      </c>
      <c r="T188" s="365"/>
      <c r="U188" s="426"/>
      <c r="V188" s="400"/>
      <c r="W188" s="345">
        <f>'Calendar Monthly'!N183</f>
        <v>172</v>
      </c>
      <c r="X188" s="437">
        <f>'Calendar Monthly'!AB183</f>
        <v>200</v>
      </c>
      <c r="Y188" s="64">
        <f t="shared" si="120"/>
        <v>-28</v>
      </c>
      <c r="Z188" s="65">
        <f t="shared" si="129"/>
        <v>-0.14000000000000001</v>
      </c>
      <c r="AA188" s="426">
        <f>W188/$W$186</f>
        <v>0.50588235294117645</v>
      </c>
      <c r="AB188" s="426">
        <f>X188/$X$186</f>
        <v>0.49504950495049505</v>
      </c>
      <c r="AC188" s="365"/>
    </row>
    <row r="189" spans="2:29">
      <c r="B189" s="331" t="s">
        <v>180</v>
      </c>
      <c r="C189" s="334"/>
      <c r="D189" s="400"/>
      <c r="E189" s="345">
        <f>'CODE-Monthly '!C133</f>
        <v>3</v>
      </c>
      <c r="F189" s="447">
        <f>CODEMonthlyLY!C133</f>
        <v>0</v>
      </c>
      <c r="G189" s="64">
        <f t="shared" si="105"/>
        <v>3</v>
      </c>
      <c r="H189" s="65" t="str">
        <f>IF(F189=0,"-",(E189-F189)/F189)</f>
        <v>-</v>
      </c>
      <c r="I189" s="426">
        <f t="shared" si="136"/>
        <v>3.3707865168539325E-2</v>
      </c>
      <c r="J189" s="426">
        <f t="shared" si="137"/>
        <v>0</v>
      </c>
      <c r="K189" s="365"/>
      <c r="L189" s="426"/>
      <c r="M189" s="400"/>
      <c r="N189" s="345">
        <f>'Fiscal Monthly'!N184</f>
        <v>167</v>
      </c>
      <c r="O189" s="437">
        <f>'Fiscal Monthly'!AB184</f>
        <v>193</v>
      </c>
      <c r="P189" s="64">
        <f t="shared" si="118"/>
        <v>-26</v>
      </c>
      <c r="Q189" s="65">
        <f t="shared" si="128"/>
        <v>-0.13471502590673576</v>
      </c>
      <c r="R189" s="328">
        <f>N189/$N$186</f>
        <v>0.12699619771863119</v>
      </c>
      <c r="S189" s="328">
        <f>O189/$O$186</f>
        <v>0.12970430107526881</v>
      </c>
      <c r="T189" s="365"/>
      <c r="U189" s="426"/>
      <c r="V189" s="400"/>
      <c r="W189" s="345">
        <f>'Calendar Monthly'!N184</f>
        <v>5</v>
      </c>
      <c r="X189" s="437">
        <f>'Calendar Monthly'!AB184</f>
        <v>8</v>
      </c>
      <c r="Y189" s="64">
        <f t="shared" si="120"/>
        <v>-3</v>
      </c>
      <c r="Z189" s="65">
        <f t="shared" si="129"/>
        <v>-0.375</v>
      </c>
      <c r="AA189" s="426">
        <f>W189/$W$186</f>
        <v>1.4705882352941176E-2</v>
      </c>
      <c r="AB189" s="426">
        <f>X189/$X$186</f>
        <v>1.9801980198019802E-2</v>
      </c>
      <c r="AC189" s="365"/>
    </row>
    <row r="190" spans="2:29">
      <c r="B190" s="331" t="s">
        <v>181</v>
      </c>
      <c r="C190" s="334"/>
      <c r="D190" s="400"/>
      <c r="E190" s="345">
        <f>'CODE-Monthly '!C134</f>
        <v>27</v>
      </c>
      <c r="F190" s="447">
        <f>CODEMonthlyLY!C134</f>
        <v>37</v>
      </c>
      <c r="G190" s="64">
        <f t="shared" si="105"/>
        <v>-10</v>
      </c>
      <c r="H190" s="65">
        <f t="shared" si="104"/>
        <v>-0.27027027027027029</v>
      </c>
      <c r="I190" s="426">
        <f t="shared" si="136"/>
        <v>0.30337078651685395</v>
      </c>
      <c r="J190" s="426">
        <f t="shared" si="137"/>
        <v>0.30578512396694213</v>
      </c>
      <c r="K190" s="365"/>
      <c r="L190" s="426"/>
      <c r="M190" s="400"/>
      <c r="N190" s="345">
        <f>'Fiscal Monthly'!N185</f>
        <v>245</v>
      </c>
      <c r="O190" s="437">
        <f>'Fiscal Monthly'!AB185</f>
        <v>277</v>
      </c>
      <c r="P190" s="64">
        <f t="shared" si="118"/>
        <v>-32</v>
      </c>
      <c r="Q190" s="65">
        <f t="shared" si="128"/>
        <v>-0.11552346570397112</v>
      </c>
      <c r="R190" s="328">
        <f>N190/$N$186</f>
        <v>0.18631178707224336</v>
      </c>
      <c r="S190" s="328">
        <f>O190/$O$186</f>
        <v>0.18615591397849462</v>
      </c>
      <c r="T190" s="365"/>
      <c r="U190" s="426"/>
      <c r="V190" s="400"/>
      <c r="W190" s="345">
        <f>'Calendar Monthly'!N185</f>
        <v>98</v>
      </c>
      <c r="X190" s="437">
        <f>'Calendar Monthly'!AB185</f>
        <v>116</v>
      </c>
      <c r="Y190" s="64">
        <f t="shared" si="120"/>
        <v>-18</v>
      </c>
      <c r="Z190" s="65">
        <f t="shared" si="129"/>
        <v>-0.15517241379310345</v>
      </c>
      <c r="AA190" s="426">
        <f>W190/$W$186</f>
        <v>0.28823529411764703</v>
      </c>
      <c r="AB190" s="426">
        <f>X190/$X$186</f>
        <v>0.28712871287128711</v>
      </c>
      <c r="AC190" s="365"/>
    </row>
    <row r="191" spans="2:29">
      <c r="B191" s="331" t="s">
        <v>182</v>
      </c>
      <c r="C191" s="334"/>
      <c r="D191" s="400"/>
      <c r="E191" s="345">
        <f>'CODE-Monthly '!C135</f>
        <v>0</v>
      </c>
      <c r="F191" s="447">
        <f>CODEMonthlyLY!C135</f>
        <v>0</v>
      </c>
      <c r="G191" s="64">
        <f t="shared" si="105"/>
        <v>0</v>
      </c>
      <c r="H191" s="65" t="str">
        <f t="shared" ref="H191:H193" si="138">IF(F191=0,"-",(E191-F191)/F191)</f>
        <v>-</v>
      </c>
      <c r="I191" s="426">
        <f>E191/$E$172</f>
        <v>0</v>
      </c>
      <c r="J191" s="426">
        <f>F191/$F$172</f>
        <v>0</v>
      </c>
      <c r="K191" s="365"/>
      <c r="L191" s="426"/>
      <c r="M191" s="400"/>
      <c r="N191" s="345">
        <f>'Fiscal Monthly'!N186</f>
        <v>0</v>
      </c>
      <c r="O191" s="437">
        <f>'Fiscal Monthly'!AB186</f>
        <v>1</v>
      </c>
      <c r="P191" s="64">
        <f t="shared" si="118"/>
        <v>-1</v>
      </c>
      <c r="Q191" s="65">
        <f t="shared" ref="Q191:Q193" si="139">IF(O191=0,"-",(N191-O191)/O191)</f>
        <v>-1</v>
      </c>
      <c r="R191" s="328">
        <f t="shared" ref="R191:R201" si="140">N191/$N$172</f>
        <v>0</v>
      </c>
      <c r="S191" s="328">
        <f t="shared" ref="S191:S201" si="141">O191/$O$172</f>
        <v>8.5660442007880766E-5</v>
      </c>
      <c r="T191" s="365"/>
      <c r="U191" s="426"/>
      <c r="V191" s="400"/>
      <c r="W191" s="345">
        <f>'Calendar Monthly'!N186</f>
        <v>0</v>
      </c>
      <c r="X191" s="437">
        <f>'Calendar Monthly'!AB186</f>
        <v>1</v>
      </c>
      <c r="Y191" s="64">
        <f t="shared" si="120"/>
        <v>-1</v>
      </c>
      <c r="Z191" s="65">
        <f t="shared" ref="Z191:Z193" si="142">IF(X191=0,"-",(W191-X191)/X191)</f>
        <v>-1</v>
      </c>
      <c r="AA191" s="426">
        <f t="shared" ref="AA191:AA201" si="143">W191/$W$172</f>
        <v>0</v>
      </c>
      <c r="AB191" s="426">
        <f t="shared" ref="AB191:AB201" si="144">X191/$X$172</f>
        <v>3.0404378230465187E-4</v>
      </c>
      <c r="AC191" s="365"/>
    </row>
    <row r="192" spans="2:29">
      <c r="B192" s="331" t="s">
        <v>183</v>
      </c>
      <c r="C192" s="334"/>
      <c r="D192" s="400"/>
      <c r="E192" s="345">
        <f>'CODE-Monthly '!C136</f>
        <v>2</v>
      </c>
      <c r="F192" s="447">
        <f>CODEMonthlyLY!C136</f>
        <v>0</v>
      </c>
      <c r="G192" s="64">
        <f t="shared" si="105"/>
        <v>2</v>
      </c>
      <c r="H192" s="65" t="str">
        <f t="shared" si="138"/>
        <v>-</v>
      </c>
      <c r="I192" s="426">
        <f t="shared" ref="I192:I201" si="145">E192/$E$172</f>
        <v>4.1753653444676405E-3</v>
      </c>
      <c r="J192" s="426">
        <f t="shared" ref="J192:J201" si="146">F192/$F$172</f>
        <v>0</v>
      </c>
      <c r="K192" s="365"/>
      <c r="L192" s="426"/>
      <c r="M192" s="400"/>
      <c r="N192" s="345">
        <f>'Fiscal Monthly'!N187</f>
        <v>43</v>
      </c>
      <c r="O192" s="437">
        <f>'Fiscal Monthly'!AB187</f>
        <v>38</v>
      </c>
      <c r="P192" s="64">
        <f t="shared" si="118"/>
        <v>5</v>
      </c>
      <c r="Q192" s="65">
        <f t="shared" si="139"/>
        <v>0.13157894736842105</v>
      </c>
      <c r="R192" s="328">
        <f t="shared" si="140"/>
        <v>4.5210808537482911E-3</v>
      </c>
      <c r="S192" s="328">
        <f t="shared" si="141"/>
        <v>3.2550967962994689E-3</v>
      </c>
      <c r="T192" s="365"/>
      <c r="U192" s="426"/>
      <c r="V192" s="400"/>
      <c r="W192" s="345">
        <f>'Calendar Monthly'!N187</f>
        <v>8</v>
      </c>
      <c r="X192" s="437">
        <f>'Calendar Monthly'!AB187</f>
        <v>25</v>
      </c>
      <c r="Y192" s="64">
        <f t="shared" si="120"/>
        <v>-17</v>
      </c>
      <c r="Z192" s="65">
        <f t="shared" si="142"/>
        <v>-0.68</v>
      </c>
      <c r="AA192" s="426">
        <f t="shared" si="143"/>
        <v>3.3941450997030122E-3</v>
      </c>
      <c r="AB192" s="426">
        <f t="shared" si="144"/>
        <v>7.601094557616297E-3</v>
      </c>
      <c r="AC192" s="365"/>
    </row>
    <row r="193" spans="2:29">
      <c r="B193" s="331" t="s">
        <v>184</v>
      </c>
      <c r="C193" s="334"/>
      <c r="D193" s="400"/>
      <c r="E193" s="345">
        <f>'CODE-Monthly '!C137</f>
        <v>0</v>
      </c>
      <c r="F193" s="447">
        <f>CODEMonthlyLY!C137</f>
        <v>0</v>
      </c>
      <c r="G193" s="64">
        <f t="shared" si="105"/>
        <v>0</v>
      </c>
      <c r="H193" s="65" t="str">
        <f t="shared" si="138"/>
        <v>-</v>
      </c>
      <c r="I193" s="426">
        <f t="shared" si="145"/>
        <v>0</v>
      </c>
      <c r="J193" s="426">
        <f t="shared" si="146"/>
        <v>0</v>
      </c>
      <c r="K193" s="365"/>
      <c r="L193" s="426"/>
      <c r="M193" s="400"/>
      <c r="N193" s="345">
        <f>'Fiscal Monthly'!N188</f>
        <v>15</v>
      </c>
      <c r="O193" s="437">
        <f>'Fiscal Monthly'!AB188</f>
        <v>24</v>
      </c>
      <c r="P193" s="64">
        <f t="shared" si="118"/>
        <v>-9</v>
      </c>
      <c r="Q193" s="65">
        <f t="shared" si="139"/>
        <v>-0.375</v>
      </c>
      <c r="R193" s="328">
        <f t="shared" si="140"/>
        <v>1.5771212280517295E-3</v>
      </c>
      <c r="S193" s="328">
        <f t="shared" si="141"/>
        <v>2.0558506081891381E-3</v>
      </c>
      <c r="T193" s="365"/>
      <c r="U193" s="426"/>
      <c r="V193" s="400"/>
      <c r="W193" s="345">
        <f>'Calendar Monthly'!N188</f>
        <v>6</v>
      </c>
      <c r="X193" s="437">
        <f>'Calendar Monthly'!AB188</f>
        <v>12</v>
      </c>
      <c r="Y193" s="64">
        <f t="shared" si="120"/>
        <v>-6</v>
      </c>
      <c r="Z193" s="65">
        <f t="shared" si="142"/>
        <v>-0.5</v>
      </c>
      <c r="AA193" s="426">
        <f t="shared" si="143"/>
        <v>2.5456088247772591E-3</v>
      </c>
      <c r="AB193" s="426">
        <f t="shared" si="144"/>
        <v>3.6485253876558225E-3</v>
      </c>
      <c r="AC193" s="365"/>
    </row>
    <row r="194" spans="2:29">
      <c r="B194" s="331" t="s">
        <v>185</v>
      </c>
      <c r="C194" s="334"/>
      <c r="D194" s="400"/>
      <c r="E194" s="345">
        <f>'CODE-Monthly '!C138</f>
        <v>28</v>
      </c>
      <c r="F194" s="447">
        <f>CODEMonthlyLY!C138</f>
        <v>62</v>
      </c>
      <c r="G194" s="64">
        <f t="shared" si="105"/>
        <v>-34</v>
      </c>
      <c r="H194" s="65">
        <f t="shared" si="104"/>
        <v>-0.54838709677419351</v>
      </c>
      <c r="I194" s="426">
        <f t="shared" si="145"/>
        <v>5.845511482254697E-2</v>
      </c>
      <c r="J194" s="426">
        <f t="shared" si="146"/>
        <v>9.337349397590361E-2</v>
      </c>
      <c r="K194" s="365"/>
      <c r="L194" s="426"/>
      <c r="M194" s="400"/>
      <c r="N194" s="345">
        <f>'Fiscal Monthly'!N189</f>
        <v>585</v>
      </c>
      <c r="O194" s="437">
        <f>'Fiscal Monthly'!AB189</f>
        <v>748</v>
      </c>
      <c r="P194" s="64">
        <f t="shared" si="118"/>
        <v>-163</v>
      </c>
      <c r="Q194" s="65">
        <f t="shared" ref="Q194:Q201" si="147">(N194-O194)/O194</f>
        <v>-0.21791443850267381</v>
      </c>
      <c r="R194" s="328">
        <f t="shared" si="140"/>
        <v>6.1507727894017455E-2</v>
      </c>
      <c r="S194" s="328">
        <f t="shared" si="141"/>
        <v>6.4074010621894814E-2</v>
      </c>
      <c r="T194" s="365"/>
      <c r="U194" s="426"/>
      <c r="V194" s="400"/>
      <c r="W194" s="345">
        <f>'Calendar Monthly'!N189</f>
        <v>139</v>
      </c>
      <c r="X194" s="437">
        <f>'Calendar Monthly'!AB189</f>
        <v>226</v>
      </c>
      <c r="Y194" s="64">
        <f t="shared" si="120"/>
        <v>-87</v>
      </c>
      <c r="Z194" s="65">
        <f t="shared" ref="Z194:Z201" si="148">(W194-X194)/X194</f>
        <v>-0.38495575221238937</v>
      </c>
      <c r="AA194" s="426">
        <f t="shared" si="143"/>
        <v>5.8973271107339839E-2</v>
      </c>
      <c r="AB194" s="426">
        <f t="shared" si="144"/>
        <v>6.8713894800851327E-2</v>
      </c>
      <c r="AC194" s="365"/>
    </row>
    <row r="195" spans="2:29">
      <c r="B195" s="331" t="s">
        <v>186</v>
      </c>
      <c r="C195" s="334"/>
      <c r="D195" s="400"/>
      <c r="E195" s="345">
        <f>'CODE-Monthly '!C139</f>
        <v>28</v>
      </c>
      <c r="F195" s="447">
        <f>CODEMonthlyLY!C139</f>
        <v>7</v>
      </c>
      <c r="G195" s="64">
        <f t="shared" si="105"/>
        <v>21</v>
      </c>
      <c r="H195" s="65">
        <f t="shared" si="104"/>
        <v>3</v>
      </c>
      <c r="I195" s="426">
        <f t="shared" si="145"/>
        <v>5.845511482254697E-2</v>
      </c>
      <c r="J195" s="426">
        <f t="shared" si="146"/>
        <v>1.0542168674698794E-2</v>
      </c>
      <c r="K195" s="365"/>
      <c r="L195" s="426"/>
      <c r="M195" s="400"/>
      <c r="N195" s="345">
        <f>'Fiscal Monthly'!N190</f>
        <v>126</v>
      </c>
      <c r="O195" s="437">
        <f>'Fiscal Monthly'!AB190</f>
        <v>78</v>
      </c>
      <c r="P195" s="64">
        <f t="shared" si="118"/>
        <v>48</v>
      </c>
      <c r="Q195" s="65">
        <f t="shared" si="147"/>
        <v>0.61538461538461542</v>
      </c>
      <c r="R195" s="328">
        <f t="shared" si="140"/>
        <v>1.3247818315634529E-2</v>
      </c>
      <c r="S195" s="328">
        <f t="shared" si="141"/>
        <v>6.6815144766146995E-3</v>
      </c>
      <c r="T195" s="365"/>
      <c r="U195" s="426"/>
      <c r="V195" s="400"/>
      <c r="W195" s="345">
        <f>'Calendar Monthly'!N190</f>
        <v>42</v>
      </c>
      <c r="X195" s="437">
        <f>'Calendar Monthly'!AB190</f>
        <v>35</v>
      </c>
      <c r="Y195" s="64">
        <f t="shared" si="120"/>
        <v>7</v>
      </c>
      <c r="Z195" s="65">
        <f t="shared" si="148"/>
        <v>0.2</v>
      </c>
      <c r="AA195" s="426">
        <f t="shared" si="143"/>
        <v>1.7819261773440814E-2</v>
      </c>
      <c r="AB195" s="426">
        <f t="shared" si="144"/>
        <v>1.0641532380662816E-2</v>
      </c>
      <c r="AC195" s="365"/>
    </row>
    <row r="196" spans="2:29">
      <c r="B196" s="331" t="s">
        <v>187</v>
      </c>
      <c r="C196" s="334"/>
      <c r="D196" s="400"/>
      <c r="E196" s="345">
        <f>'CODE-Monthly '!C140</f>
        <v>4</v>
      </c>
      <c r="F196" s="447">
        <f>CODEMonthlyLY!C140</f>
        <v>11</v>
      </c>
      <c r="G196" s="64">
        <f t="shared" si="105"/>
        <v>-7</v>
      </c>
      <c r="H196" s="65">
        <f t="shared" si="104"/>
        <v>-0.63636363636363635</v>
      </c>
      <c r="I196" s="426">
        <f t="shared" si="145"/>
        <v>8.350730688935281E-3</v>
      </c>
      <c r="J196" s="426">
        <f t="shared" si="146"/>
        <v>1.6566265060240965E-2</v>
      </c>
      <c r="K196" s="365"/>
      <c r="L196" s="426"/>
      <c r="M196" s="400"/>
      <c r="N196" s="345">
        <f>'Fiscal Monthly'!N191</f>
        <v>283</v>
      </c>
      <c r="O196" s="437">
        <f>'Fiscal Monthly'!AB191</f>
        <v>331</v>
      </c>
      <c r="P196" s="64">
        <f t="shared" si="118"/>
        <v>-48</v>
      </c>
      <c r="Q196" s="65">
        <f t="shared" si="147"/>
        <v>-0.14501510574018128</v>
      </c>
      <c r="R196" s="328">
        <f t="shared" si="140"/>
        <v>2.9755020502575964E-2</v>
      </c>
      <c r="S196" s="328">
        <f t="shared" si="141"/>
        <v>2.8353606304608533E-2</v>
      </c>
      <c r="T196" s="365"/>
      <c r="U196" s="426"/>
      <c r="V196" s="400"/>
      <c r="W196" s="345">
        <f>'Calendar Monthly'!N191</f>
        <v>37</v>
      </c>
      <c r="X196" s="437">
        <f>'Calendar Monthly'!AB191</f>
        <v>75</v>
      </c>
      <c r="Y196" s="64">
        <f t="shared" si="120"/>
        <v>-38</v>
      </c>
      <c r="Z196" s="65">
        <f t="shared" si="148"/>
        <v>-0.50666666666666671</v>
      </c>
      <c r="AA196" s="426">
        <f t="shared" si="143"/>
        <v>1.5697921086126432E-2</v>
      </c>
      <c r="AB196" s="426">
        <f t="shared" si="144"/>
        <v>2.2803283672848892E-2</v>
      </c>
      <c r="AC196" s="365"/>
    </row>
    <row r="197" spans="2:29">
      <c r="B197" s="331" t="s">
        <v>188</v>
      </c>
      <c r="C197" s="334"/>
      <c r="D197" s="400"/>
      <c r="E197" s="345">
        <f>'CODE-Monthly '!C141</f>
        <v>12</v>
      </c>
      <c r="F197" s="447">
        <f>CODEMonthlyLY!C141</f>
        <v>22</v>
      </c>
      <c r="G197" s="64">
        <f t="shared" si="105"/>
        <v>-10</v>
      </c>
      <c r="H197" s="65">
        <f t="shared" si="104"/>
        <v>-0.45454545454545453</v>
      </c>
      <c r="I197" s="426">
        <f t="shared" si="145"/>
        <v>2.5052192066805846E-2</v>
      </c>
      <c r="J197" s="426">
        <f t="shared" si="146"/>
        <v>3.313253012048193E-2</v>
      </c>
      <c r="K197" s="365"/>
      <c r="L197" s="426"/>
      <c r="M197" s="400"/>
      <c r="N197" s="345">
        <f>'Fiscal Monthly'!N192</f>
        <v>266</v>
      </c>
      <c r="O197" s="437">
        <f>'Fiscal Monthly'!AB192</f>
        <v>571</v>
      </c>
      <c r="P197" s="64">
        <f t="shared" si="118"/>
        <v>-305</v>
      </c>
      <c r="Q197" s="65">
        <f t="shared" si="147"/>
        <v>-0.53415061295971977</v>
      </c>
      <c r="R197" s="328">
        <f t="shared" si="140"/>
        <v>2.7967616444117337E-2</v>
      </c>
      <c r="S197" s="328">
        <f t="shared" si="141"/>
        <v>4.8912112386499916E-2</v>
      </c>
      <c r="T197" s="365"/>
      <c r="U197" s="426"/>
      <c r="V197" s="400"/>
      <c r="W197" s="345">
        <f>'Calendar Monthly'!N192</f>
        <v>49</v>
      </c>
      <c r="X197" s="437">
        <f>'Calendar Monthly'!AB192</f>
        <v>216</v>
      </c>
      <c r="Y197" s="64">
        <f t="shared" si="120"/>
        <v>-167</v>
      </c>
      <c r="Z197" s="65">
        <f t="shared" si="148"/>
        <v>-0.77314814814814814</v>
      </c>
      <c r="AA197" s="426">
        <f t="shared" si="143"/>
        <v>2.0789138735680949E-2</v>
      </c>
      <c r="AB197" s="426">
        <f t="shared" si="144"/>
        <v>6.5673456977804801E-2</v>
      </c>
      <c r="AC197" s="365"/>
    </row>
    <row r="198" spans="2:29">
      <c r="B198" s="331" t="s">
        <v>189</v>
      </c>
      <c r="C198" s="334"/>
      <c r="D198" s="400"/>
      <c r="E198" s="345">
        <f>'CODE-Monthly '!C142</f>
        <v>8</v>
      </c>
      <c r="F198" s="447">
        <f>CODEMonthlyLY!C142</f>
        <v>2</v>
      </c>
      <c r="G198" s="64">
        <f t="shared" si="105"/>
        <v>6</v>
      </c>
      <c r="H198" s="65">
        <f>IF(F198=0,"-",(E198-F198)/F198)</f>
        <v>3</v>
      </c>
      <c r="I198" s="426">
        <f t="shared" si="145"/>
        <v>1.6701461377870562E-2</v>
      </c>
      <c r="J198" s="426">
        <f t="shared" si="146"/>
        <v>3.0120481927710845E-3</v>
      </c>
      <c r="K198" s="365"/>
      <c r="L198" s="426"/>
      <c r="M198" s="400"/>
      <c r="N198" s="345">
        <f>'Fiscal Monthly'!N193</f>
        <v>106</v>
      </c>
      <c r="O198" s="437">
        <f>'Fiscal Monthly'!AB193</f>
        <v>67</v>
      </c>
      <c r="P198" s="64">
        <f t="shared" si="118"/>
        <v>39</v>
      </c>
      <c r="Q198" s="65">
        <f t="shared" si="147"/>
        <v>0.58208955223880599</v>
      </c>
      <c r="R198" s="328">
        <f t="shared" si="140"/>
        <v>1.1144990011565556E-2</v>
      </c>
      <c r="S198" s="328">
        <f t="shared" si="141"/>
        <v>5.739249614528011E-3</v>
      </c>
      <c r="T198" s="365"/>
      <c r="U198" s="426"/>
      <c r="V198" s="400"/>
      <c r="W198" s="345">
        <f>'Calendar Monthly'!N193</f>
        <v>10</v>
      </c>
      <c r="X198" s="437">
        <f>'Calendar Monthly'!AB193</f>
        <v>15</v>
      </c>
      <c r="Y198" s="64">
        <f t="shared" si="120"/>
        <v>-5</v>
      </c>
      <c r="Z198" s="65">
        <f t="shared" si="148"/>
        <v>-0.33333333333333331</v>
      </c>
      <c r="AA198" s="426">
        <f t="shared" si="143"/>
        <v>4.2426813746287654E-3</v>
      </c>
      <c r="AB198" s="426">
        <f t="shared" si="144"/>
        <v>4.560656734569778E-3</v>
      </c>
      <c r="AC198" s="365"/>
    </row>
    <row r="199" spans="2:29">
      <c r="B199" s="331" t="s">
        <v>190</v>
      </c>
      <c r="C199" s="334"/>
      <c r="D199" s="400"/>
      <c r="E199" s="345">
        <f>'CODE-Monthly '!C143</f>
        <v>23</v>
      </c>
      <c r="F199" s="447">
        <f>CODEMonthlyLY!C143</f>
        <v>46</v>
      </c>
      <c r="G199" s="64">
        <f t="shared" si="105"/>
        <v>-23</v>
      </c>
      <c r="H199" s="65">
        <f t="shared" si="104"/>
        <v>-0.5</v>
      </c>
      <c r="I199" s="426">
        <f t="shared" si="145"/>
        <v>4.8016701461377868E-2</v>
      </c>
      <c r="J199" s="426">
        <f t="shared" si="146"/>
        <v>6.9277108433734941E-2</v>
      </c>
      <c r="K199" s="365"/>
      <c r="L199" s="426"/>
      <c r="M199" s="400"/>
      <c r="N199" s="345">
        <f>'Fiscal Monthly'!N194</f>
        <v>375</v>
      </c>
      <c r="O199" s="437">
        <f>'Fiscal Monthly'!AB194</f>
        <v>400</v>
      </c>
      <c r="P199" s="64">
        <f t="shared" si="118"/>
        <v>-25</v>
      </c>
      <c r="Q199" s="65">
        <f t="shared" si="147"/>
        <v>-6.25E-2</v>
      </c>
      <c r="R199" s="328">
        <f t="shared" si="140"/>
        <v>3.9428030701293242E-2</v>
      </c>
      <c r="S199" s="328">
        <f t="shared" si="141"/>
        <v>3.4264176803152302E-2</v>
      </c>
      <c r="T199" s="365"/>
      <c r="U199" s="426"/>
      <c r="V199" s="400"/>
      <c r="W199" s="345">
        <f>'Calendar Monthly'!N194</f>
        <v>113</v>
      </c>
      <c r="X199" s="437">
        <f>'Calendar Monthly'!AB194</f>
        <v>170</v>
      </c>
      <c r="Y199" s="64">
        <f t="shared" si="120"/>
        <v>-57</v>
      </c>
      <c r="Z199" s="65">
        <f t="shared" si="148"/>
        <v>-0.3352941176470588</v>
      </c>
      <c r="AA199" s="426">
        <f t="shared" si="143"/>
        <v>4.7942299533305047E-2</v>
      </c>
      <c r="AB199" s="426">
        <f t="shared" si="144"/>
        <v>5.1687442991790816E-2</v>
      </c>
      <c r="AC199" s="365"/>
    </row>
    <row r="200" spans="2:29">
      <c r="B200" s="331" t="s">
        <v>191</v>
      </c>
      <c r="C200" s="334"/>
      <c r="D200" s="400"/>
      <c r="E200" s="345">
        <f>'CODE-Monthly '!C144</f>
        <v>5</v>
      </c>
      <c r="F200" s="447">
        <f>CODEMonthlyLY!C144</f>
        <v>7</v>
      </c>
      <c r="G200" s="64">
        <f t="shared" si="105"/>
        <v>-2</v>
      </c>
      <c r="H200" s="65">
        <f t="shared" si="104"/>
        <v>-0.2857142857142857</v>
      </c>
      <c r="I200" s="426">
        <f t="shared" si="145"/>
        <v>1.0438413361169102E-2</v>
      </c>
      <c r="J200" s="426">
        <f t="shared" si="146"/>
        <v>1.0542168674698794E-2</v>
      </c>
      <c r="K200" s="365"/>
      <c r="L200" s="426"/>
      <c r="M200" s="400"/>
      <c r="N200" s="345">
        <f>'Fiscal Monthly'!N195</f>
        <v>159</v>
      </c>
      <c r="O200" s="437">
        <f>'Fiscal Monthly'!AB195</f>
        <v>86</v>
      </c>
      <c r="P200" s="64">
        <f t="shared" si="118"/>
        <v>73</v>
      </c>
      <c r="Q200" s="65">
        <f t="shared" si="147"/>
        <v>0.84883720930232553</v>
      </c>
      <c r="R200" s="328">
        <f t="shared" si="140"/>
        <v>1.6717485017348332E-2</v>
      </c>
      <c r="S200" s="328">
        <f t="shared" si="141"/>
        <v>7.3667980126777451E-3</v>
      </c>
      <c r="T200" s="365"/>
      <c r="U200" s="426"/>
      <c r="V200" s="400"/>
      <c r="W200" s="345">
        <f>'Calendar Monthly'!N195</f>
        <v>11</v>
      </c>
      <c r="X200" s="437">
        <f>'Calendar Monthly'!AB195</f>
        <v>20</v>
      </c>
      <c r="Y200" s="64">
        <f t="shared" si="120"/>
        <v>-9</v>
      </c>
      <c r="Z200" s="65">
        <f t="shared" si="148"/>
        <v>-0.45</v>
      </c>
      <c r="AA200" s="426">
        <f t="shared" si="143"/>
        <v>4.6669495120916418E-3</v>
      </c>
      <c r="AB200" s="426">
        <f t="shared" si="144"/>
        <v>6.0808756460930371E-3</v>
      </c>
      <c r="AC200" s="365"/>
    </row>
    <row r="201" spans="2:29">
      <c r="B201" s="331" t="s">
        <v>145</v>
      </c>
      <c r="C201" s="334"/>
      <c r="D201" s="400"/>
      <c r="E201" s="345">
        <f>'CODE-Monthly '!C145</f>
        <v>2</v>
      </c>
      <c r="F201" s="447">
        <f>CODEMonthlyLY!C145</f>
        <v>0</v>
      </c>
      <c r="G201" s="64">
        <f t="shared" si="105"/>
        <v>2</v>
      </c>
      <c r="H201" s="65" t="e">
        <f t="shared" si="104"/>
        <v>#DIV/0!</v>
      </c>
      <c r="I201" s="426">
        <f t="shared" si="145"/>
        <v>4.1753653444676405E-3</v>
      </c>
      <c r="J201" s="426">
        <f t="shared" si="146"/>
        <v>0</v>
      </c>
      <c r="K201" s="365"/>
      <c r="L201" s="426"/>
      <c r="M201" s="400"/>
      <c r="N201" s="345">
        <f>'Fiscal Monthly'!N196</f>
        <v>932</v>
      </c>
      <c r="O201" s="437">
        <f>'Fiscal Monthly'!AB196</f>
        <v>275</v>
      </c>
      <c r="P201" s="64">
        <f t="shared" si="118"/>
        <v>657</v>
      </c>
      <c r="Q201" s="65">
        <f t="shared" si="147"/>
        <v>2.3890909090909092</v>
      </c>
      <c r="R201" s="328">
        <f t="shared" si="140"/>
        <v>9.799179896961413E-2</v>
      </c>
      <c r="S201" s="328">
        <f t="shared" si="141"/>
        <v>2.3556621552167208E-2</v>
      </c>
      <c r="T201" s="365"/>
      <c r="U201" s="426"/>
      <c r="V201" s="400"/>
      <c r="W201" s="345">
        <f>'Calendar Monthly'!N196</f>
        <v>338</v>
      </c>
      <c r="X201" s="437">
        <f>'Calendar Monthly'!AB196</f>
        <v>95</v>
      </c>
      <c r="Y201" s="64">
        <f t="shared" si="120"/>
        <v>243</v>
      </c>
      <c r="Z201" s="65">
        <f t="shared" si="148"/>
        <v>2.5578947368421052</v>
      </c>
      <c r="AA201" s="426">
        <f t="shared" si="143"/>
        <v>0.14340263046245227</v>
      </c>
      <c r="AB201" s="426">
        <f t="shared" si="144"/>
        <v>2.8884159318941928E-2</v>
      </c>
      <c r="AC201" s="365"/>
    </row>
    <row r="202" spans="2:29">
      <c r="B202" s="331"/>
      <c r="C202" s="334"/>
      <c r="D202" s="400"/>
      <c r="E202" s="320"/>
      <c r="F202" s="447"/>
      <c r="G202" s="64"/>
      <c r="H202" s="65"/>
      <c r="I202" s="426"/>
      <c r="J202" s="426"/>
      <c r="K202" s="365"/>
      <c r="L202" s="426"/>
      <c r="M202" s="400"/>
      <c r="N202" s="320"/>
      <c r="O202" s="437"/>
      <c r="P202" s="64"/>
      <c r="Q202" s="65"/>
      <c r="R202" s="328"/>
      <c r="S202" s="328"/>
      <c r="T202" s="365"/>
      <c r="U202" s="426"/>
      <c r="V202" s="400"/>
      <c r="W202" s="320"/>
      <c r="X202" s="437"/>
      <c r="Y202" s="64"/>
      <c r="Z202" s="65"/>
      <c r="AA202" s="426"/>
      <c r="AB202" s="426"/>
      <c r="AC202" s="365"/>
    </row>
    <row r="203" spans="2:29" s="315" customFormat="1">
      <c r="B203" s="336" t="s">
        <v>192</v>
      </c>
      <c r="C203" s="391"/>
      <c r="D203" s="401"/>
      <c r="E203" s="348">
        <f>SUM(E204:E211)</f>
        <v>421</v>
      </c>
      <c r="F203" s="348">
        <f>SUM(F204:F211)</f>
        <v>594</v>
      </c>
      <c r="G203" s="55">
        <f t="shared" si="105"/>
        <v>-173</v>
      </c>
      <c r="H203" s="57">
        <f t="shared" ref="H203:H233" si="149">(E203-F203)/F203</f>
        <v>-0.29124579124579125</v>
      </c>
      <c r="I203" s="380">
        <f>E203/$E$229</f>
        <v>2.888250104621886E-3</v>
      </c>
      <c r="J203" s="380">
        <f>F203/$F$229</f>
        <v>4.2961912890020397E-3</v>
      </c>
      <c r="K203" s="399"/>
      <c r="L203" s="425"/>
      <c r="M203" s="401"/>
      <c r="N203" s="348">
        <f>'Fiscal Monthly'!N198</f>
        <v>4212</v>
      </c>
      <c r="O203" s="432">
        <f>'Fiscal Monthly'!AB198</f>
        <v>4410</v>
      </c>
      <c r="P203" s="55">
        <f t="shared" ref="P203:P211" si="150">N203-O203</f>
        <v>-198</v>
      </c>
      <c r="Q203" s="57">
        <f t="shared" ref="Q203:Q211" si="151">(N203-O203)/O203</f>
        <v>-4.4897959183673466E-2</v>
      </c>
      <c r="R203" s="380">
        <f>N203/$N$229</f>
        <v>2.5722940431581599E-3</v>
      </c>
      <c r="S203" s="380">
        <f>O203/$O$229</f>
        <v>2.6792404304783702E-3</v>
      </c>
      <c r="T203" s="399"/>
      <c r="U203" s="425"/>
      <c r="V203" s="401"/>
      <c r="W203" s="348">
        <f>'Calendar Monthly'!N198</f>
        <v>1873</v>
      </c>
      <c r="X203" s="432">
        <f>'Calendar Monthly'!AB198</f>
        <v>2008</v>
      </c>
      <c r="Y203" s="55">
        <f t="shared" ref="Y203:Y211" si="152">W203-X203</f>
        <v>-135</v>
      </c>
      <c r="Z203" s="57">
        <f t="shared" ref="Z203:Z211" si="153">(W203-X203)/X203</f>
        <v>-6.7231075697211151E-2</v>
      </c>
      <c r="AA203" s="380">
        <f>W203/$W$229</f>
        <v>2.3103975289971543E-3</v>
      </c>
      <c r="AB203" s="380">
        <f>X203/$X$229</f>
        <v>2.4671490241384721E-3</v>
      </c>
      <c r="AC203" s="399"/>
    </row>
    <row r="204" spans="2:29">
      <c r="B204" s="331" t="s">
        <v>193</v>
      </c>
      <c r="C204" s="334"/>
      <c r="D204" s="400"/>
      <c r="E204" s="345">
        <f>'CODE-Monthly '!C200</f>
        <v>163</v>
      </c>
      <c r="F204" s="447">
        <f>CODEMonthlyLY!C200</f>
        <v>170</v>
      </c>
      <c r="G204" s="64">
        <f t="shared" si="105"/>
        <v>-7</v>
      </c>
      <c r="H204" s="65">
        <f t="shared" si="149"/>
        <v>-4.1176470588235294E-2</v>
      </c>
      <c r="I204" s="426">
        <f>E204/$E$203</f>
        <v>0.38717339667458434</v>
      </c>
      <c r="J204" s="426">
        <f>F204/$F$203</f>
        <v>0.28619528619528617</v>
      </c>
      <c r="K204" s="365"/>
      <c r="L204" s="426"/>
      <c r="M204" s="400"/>
      <c r="N204" s="345">
        <f>'Fiscal Monthly'!N199</f>
        <v>1320</v>
      </c>
      <c r="O204" s="437">
        <f>'Fiscal Monthly'!AB199</f>
        <v>1292</v>
      </c>
      <c r="P204" s="64">
        <f t="shared" si="150"/>
        <v>28</v>
      </c>
      <c r="Q204" s="65">
        <f t="shared" si="151"/>
        <v>2.1671826625386997E-2</v>
      </c>
      <c r="R204" s="328">
        <f t="shared" ref="R204:R211" si="154">N204/$N$203</f>
        <v>0.31339031339031337</v>
      </c>
      <c r="S204" s="328">
        <f t="shared" ref="S204:S211" si="155">O204/$O$203</f>
        <v>0.29297052154195014</v>
      </c>
      <c r="T204" s="365"/>
      <c r="U204" s="426"/>
      <c r="V204" s="400"/>
      <c r="W204" s="345">
        <f>'Calendar Monthly'!N199</f>
        <v>692</v>
      </c>
      <c r="X204" s="437">
        <f>'Calendar Monthly'!AB199</f>
        <v>656</v>
      </c>
      <c r="Y204" s="64">
        <f t="shared" si="152"/>
        <v>36</v>
      </c>
      <c r="Z204" s="65">
        <f t="shared" si="153"/>
        <v>5.4878048780487805E-2</v>
      </c>
      <c r="AA204" s="426">
        <f t="shared" ref="AA204:AA211" si="156">W204/$W$203</f>
        <v>0.36946075814201818</v>
      </c>
      <c r="AB204" s="426">
        <f t="shared" ref="AB204:AB211" si="157">X204/$X$203</f>
        <v>0.32669322709163345</v>
      </c>
      <c r="AC204" s="365"/>
    </row>
    <row r="205" spans="2:29">
      <c r="B205" s="331" t="s">
        <v>194</v>
      </c>
      <c r="C205" s="334"/>
      <c r="D205" s="400"/>
      <c r="E205" s="345">
        <f>'CODE-Monthly '!C201</f>
        <v>22</v>
      </c>
      <c r="F205" s="447">
        <f>CODEMonthlyLY!C201</f>
        <v>12</v>
      </c>
      <c r="G205" s="64">
        <f t="shared" si="105"/>
        <v>10</v>
      </c>
      <c r="H205" s="65">
        <f t="shared" si="149"/>
        <v>0.83333333333333337</v>
      </c>
      <c r="I205" s="426">
        <f t="shared" ref="I205:I210" si="158">E205/$E$203</f>
        <v>5.2256532066508314E-2</v>
      </c>
      <c r="J205" s="426">
        <f t="shared" ref="J205:J210" si="159">F205/$F$203</f>
        <v>2.0202020202020204E-2</v>
      </c>
      <c r="K205" s="365"/>
      <c r="L205" s="426"/>
      <c r="M205" s="400"/>
      <c r="N205" s="345">
        <f>'Fiscal Monthly'!N200</f>
        <v>134</v>
      </c>
      <c r="O205" s="437">
        <f>'Fiscal Monthly'!AB200</f>
        <v>119</v>
      </c>
      <c r="P205" s="64">
        <f t="shared" si="150"/>
        <v>15</v>
      </c>
      <c r="Q205" s="65">
        <f t="shared" si="151"/>
        <v>0.12605042016806722</v>
      </c>
      <c r="R205" s="328">
        <f t="shared" si="154"/>
        <v>3.1813865147198479E-2</v>
      </c>
      <c r="S205" s="328">
        <f t="shared" si="155"/>
        <v>2.6984126984126985E-2</v>
      </c>
      <c r="T205" s="365"/>
      <c r="U205" s="426"/>
      <c r="V205" s="400"/>
      <c r="W205" s="345">
        <f>'Calendar Monthly'!N200</f>
        <v>85</v>
      </c>
      <c r="X205" s="437">
        <f>'Calendar Monthly'!AB200</f>
        <v>66</v>
      </c>
      <c r="Y205" s="64">
        <f t="shared" si="152"/>
        <v>19</v>
      </c>
      <c r="Z205" s="65">
        <f t="shared" si="153"/>
        <v>0.2878787878787879</v>
      </c>
      <c r="AA205" s="426">
        <f t="shared" si="156"/>
        <v>4.5381740523224773E-2</v>
      </c>
      <c r="AB205" s="426">
        <f t="shared" si="157"/>
        <v>3.2868525896414341E-2</v>
      </c>
      <c r="AC205" s="365"/>
    </row>
    <row r="206" spans="2:29">
      <c r="B206" s="331" t="s">
        <v>195</v>
      </c>
      <c r="C206" s="334"/>
      <c r="D206" s="400"/>
      <c r="E206" s="345">
        <f>'CODE-Monthly '!C202</f>
        <v>67</v>
      </c>
      <c r="F206" s="447">
        <f>CODEMonthlyLY!C202</f>
        <v>207</v>
      </c>
      <c r="G206" s="64">
        <f t="shared" ref="G206:G233" si="160">E206-F206</f>
        <v>-140</v>
      </c>
      <c r="H206" s="65">
        <f t="shared" si="149"/>
        <v>-0.67632850241545894</v>
      </c>
      <c r="I206" s="426">
        <f t="shared" si="158"/>
        <v>0.15914489311163896</v>
      </c>
      <c r="J206" s="426">
        <f t="shared" si="159"/>
        <v>0.34848484848484851</v>
      </c>
      <c r="K206" s="365"/>
      <c r="L206" s="426"/>
      <c r="M206" s="400"/>
      <c r="N206" s="345">
        <f>'Fiscal Monthly'!N201</f>
        <v>703</v>
      </c>
      <c r="O206" s="437">
        <f>'Fiscal Monthly'!AB201</f>
        <v>1041</v>
      </c>
      <c r="P206" s="64">
        <f t="shared" si="150"/>
        <v>-338</v>
      </c>
      <c r="Q206" s="65">
        <f t="shared" si="151"/>
        <v>-0.32468780019212296</v>
      </c>
      <c r="R206" s="328">
        <f t="shared" si="154"/>
        <v>0.16690408357075023</v>
      </c>
      <c r="S206" s="328">
        <f t="shared" si="155"/>
        <v>0.23605442176870747</v>
      </c>
      <c r="T206" s="365"/>
      <c r="U206" s="426"/>
      <c r="V206" s="400"/>
      <c r="W206" s="345">
        <f>'Calendar Monthly'!N201</f>
        <v>234</v>
      </c>
      <c r="X206" s="437">
        <f>'Calendar Monthly'!AB201</f>
        <v>478</v>
      </c>
      <c r="Y206" s="64">
        <f t="shared" si="152"/>
        <v>-244</v>
      </c>
      <c r="Z206" s="65">
        <f t="shared" si="153"/>
        <v>-0.5104602510460251</v>
      </c>
      <c r="AA206" s="426">
        <f t="shared" si="156"/>
        <v>0.12493326214628937</v>
      </c>
      <c r="AB206" s="426">
        <f t="shared" si="157"/>
        <v>0.23804780876494025</v>
      </c>
      <c r="AC206" s="365"/>
    </row>
    <row r="207" spans="2:29">
      <c r="B207" s="331" t="s">
        <v>196</v>
      </c>
      <c r="C207" s="334"/>
      <c r="D207" s="400"/>
      <c r="E207" s="345">
        <f>'CODE-Monthly '!C203</f>
        <v>61</v>
      </c>
      <c r="F207" s="447">
        <f>CODEMonthlyLY!C203</f>
        <v>57</v>
      </c>
      <c r="G207" s="64">
        <f t="shared" si="160"/>
        <v>4</v>
      </c>
      <c r="H207" s="65">
        <f t="shared" si="149"/>
        <v>7.0175438596491224E-2</v>
      </c>
      <c r="I207" s="426">
        <f t="shared" si="158"/>
        <v>0.14489311163895488</v>
      </c>
      <c r="J207" s="426">
        <f t="shared" si="159"/>
        <v>9.5959595959595953E-2</v>
      </c>
      <c r="K207" s="365"/>
      <c r="L207" s="426"/>
      <c r="M207" s="400"/>
      <c r="N207" s="345">
        <f>'Fiscal Monthly'!N202</f>
        <v>582</v>
      </c>
      <c r="O207" s="437">
        <f>'Fiscal Monthly'!AB202</f>
        <v>554</v>
      </c>
      <c r="P207" s="64">
        <f t="shared" si="150"/>
        <v>28</v>
      </c>
      <c r="Q207" s="65">
        <f t="shared" si="151"/>
        <v>5.0541516245487361E-2</v>
      </c>
      <c r="R207" s="328">
        <f t="shared" si="154"/>
        <v>0.13817663817663817</v>
      </c>
      <c r="S207" s="328">
        <f t="shared" si="155"/>
        <v>0.12562358276643992</v>
      </c>
      <c r="T207" s="365"/>
      <c r="U207" s="426"/>
      <c r="V207" s="400"/>
      <c r="W207" s="345">
        <f>'Calendar Monthly'!N202</f>
        <v>186</v>
      </c>
      <c r="X207" s="437">
        <f>'Calendar Monthly'!AB202</f>
        <v>276</v>
      </c>
      <c r="Y207" s="64">
        <f t="shared" si="152"/>
        <v>-90</v>
      </c>
      <c r="Z207" s="65">
        <f t="shared" si="153"/>
        <v>-0.32608695652173914</v>
      </c>
      <c r="AA207" s="426">
        <f t="shared" si="156"/>
        <v>9.9305926321409499E-2</v>
      </c>
      <c r="AB207" s="426">
        <f t="shared" si="157"/>
        <v>0.13745019920318724</v>
      </c>
      <c r="AC207" s="365"/>
    </row>
    <row r="208" spans="2:29">
      <c r="B208" s="331" t="s">
        <v>197</v>
      </c>
      <c r="C208" s="334"/>
      <c r="D208" s="400"/>
      <c r="E208" s="345">
        <f>'CODE-Monthly '!C204</f>
        <v>9</v>
      </c>
      <c r="F208" s="447">
        <f>CODEMonthlyLY!C204</f>
        <v>19</v>
      </c>
      <c r="G208" s="64">
        <f t="shared" si="160"/>
        <v>-10</v>
      </c>
      <c r="H208" s="65">
        <f t="shared" si="149"/>
        <v>-0.52631578947368418</v>
      </c>
      <c r="I208" s="426">
        <f t="shared" si="158"/>
        <v>2.1377672209026127E-2</v>
      </c>
      <c r="J208" s="426">
        <f t="shared" si="159"/>
        <v>3.1986531986531987E-2</v>
      </c>
      <c r="K208" s="365"/>
      <c r="L208" s="426"/>
      <c r="M208" s="400"/>
      <c r="N208" s="345">
        <f>'Fiscal Monthly'!N203</f>
        <v>191</v>
      </c>
      <c r="O208" s="437">
        <f>'Fiscal Monthly'!AB203</f>
        <v>252</v>
      </c>
      <c r="P208" s="64">
        <f t="shared" si="150"/>
        <v>-61</v>
      </c>
      <c r="Q208" s="65">
        <f t="shared" si="151"/>
        <v>-0.24206349206349206</v>
      </c>
      <c r="R208" s="328">
        <f t="shared" si="154"/>
        <v>4.534662867996201E-2</v>
      </c>
      <c r="S208" s="328">
        <f t="shared" si="155"/>
        <v>5.7142857142857141E-2</v>
      </c>
      <c r="T208" s="365"/>
      <c r="U208" s="426"/>
      <c r="V208" s="400"/>
      <c r="W208" s="345">
        <f>'Calendar Monthly'!N203</f>
        <v>57</v>
      </c>
      <c r="X208" s="437">
        <f>'Calendar Monthly'!AB203</f>
        <v>85</v>
      </c>
      <c r="Y208" s="64">
        <f t="shared" si="152"/>
        <v>-28</v>
      </c>
      <c r="Z208" s="65">
        <f t="shared" si="153"/>
        <v>-0.32941176470588235</v>
      </c>
      <c r="AA208" s="426">
        <f t="shared" si="156"/>
        <v>3.0432461292044848E-2</v>
      </c>
      <c r="AB208" s="426">
        <f t="shared" si="157"/>
        <v>4.233067729083665E-2</v>
      </c>
      <c r="AC208" s="365"/>
    </row>
    <row r="209" spans="2:29">
      <c r="B209" s="331" t="s">
        <v>198</v>
      </c>
      <c r="C209" s="334"/>
      <c r="D209" s="400"/>
      <c r="E209" s="345">
        <f>'CODE-Monthly '!C205</f>
        <v>8</v>
      </c>
      <c r="F209" s="447">
        <f>CODEMonthlyLY!C205</f>
        <v>8</v>
      </c>
      <c r="G209" s="64">
        <f t="shared" si="160"/>
        <v>0</v>
      </c>
      <c r="H209" s="65">
        <f t="shared" si="149"/>
        <v>0</v>
      </c>
      <c r="I209" s="426">
        <f t="shared" si="158"/>
        <v>1.9002375296912115E-2</v>
      </c>
      <c r="J209" s="426">
        <f t="shared" si="159"/>
        <v>1.3468013468013467E-2</v>
      </c>
      <c r="K209" s="365"/>
      <c r="L209" s="426"/>
      <c r="M209" s="400"/>
      <c r="N209" s="345">
        <f>'Fiscal Monthly'!N204</f>
        <v>50</v>
      </c>
      <c r="O209" s="437">
        <f>'Fiscal Monthly'!AB204</f>
        <v>144</v>
      </c>
      <c r="P209" s="64">
        <f t="shared" si="150"/>
        <v>-94</v>
      </c>
      <c r="Q209" s="65">
        <f t="shared" si="151"/>
        <v>-0.65277777777777779</v>
      </c>
      <c r="R209" s="328">
        <f t="shared" si="154"/>
        <v>1.1870845204178538E-2</v>
      </c>
      <c r="S209" s="328">
        <f t="shared" si="155"/>
        <v>3.2653061224489799E-2</v>
      </c>
      <c r="T209" s="365"/>
      <c r="U209" s="426"/>
      <c r="V209" s="400"/>
      <c r="W209" s="345">
        <f>'Calendar Monthly'!N204</f>
        <v>28</v>
      </c>
      <c r="X209" s="437">
        <f>'Calendar Monthly'!AB204</f>
        <v>26</v>
      </c>
      <c r="Y209" s="64">
        <f t="shared" si="152"/>
        <v>2</v>
      </c>
      <c r="Z209" s="65">
        <f t="shared" si="153"/>
        <v>7.6923076923076927E-2</v>
      </c>
      <c r="AA209" s="426">
        <f t="shared" si="156"/>
        <v>1.4949279231179925E-2</v>
      </c>
      <c r="AB209" s="426">
        <f t="shared" si="157"/>
        <v>1.2948207171314742E-2</v>
      </c>
      <c r="AC209" s="365"/>
    </row>
    <row r="210" spans="2:29">
      <c r="B210" s="331" t="s">
        <v>199</v>
      </c>
      <c r="C210" s="334"/>
      <c r="D210" s="400"/>
      <c r="E210" s="345">
        <f>'CODE-Monthly '!C206</f>
        <v>10</v>
      </c>
      <c r="F210" s="447">
        <f>CODEMonthlyLY!C206</f>
        <v>10</v>
      </c>
      <c r="G210" s="64">
        <f t="shared" si="160"/>
        <v>0</v>
      </c>
      <c r="H210" s="65">
        <f t="shared" si="149"/>
        <v>0</v>
      </c>
      <c r="I210" s="426">
        <f t="shared" si="158"/>
        <v>2.3752969121140142E-2</v>
      </c>
      <c r="J210" s="426">
        <f t="shared" si="159"/>
        <v>1.6835016835016835E-2</v>
      </c>
      <c r="K210" s="365"/>
      <c r="L210" s="426"/>
      <c r="M210" s="400"/>
      <c r="N210" s="345">
        <f>'Fiscal Monthly'!N205</f>
        <v>148</v>
      </c>
      <c r="O210" s="437">
        <f>'Fiscal Monthly'!AB205</f>
        <v>92</v>
      </c>
      <c r="P210" s="64">
        <f t="shared" si="150"/>
        <v>56</v>
      </c>
      <c r="Q210" s="65">
        <f t="shared" si="151"/>
        <v>0.60869565217391308</v>
      </c>
      <c r="R210" s="328">
        <f t="shared" si="154"/>
        <v>3.5137701804368468E-2</v>
      </c>
      <c r="S210" s="328">
        <f t="shared" si="155"/>
        <v>2.0861678004535148E-2</v>
      </c>
      <c r="T210" s="365"/>
      <c r="U210" s="426"/>
      <c r="V210" s="400"/>
      <c r="W210" s="345">
        <f>'Calendar Monthly'!N205</f>
        <v>61</v>
      </c>
      <c r="X210" s="437">
        <f>'Calendar Monthly'!AB205</f>
        <v>50</v>
      </c>
      <c r="Y210" s="64">
        <f t="shared" si="152"/>
        <v>11</v>
      </c>
      <c r="Z210" s="65">
        <f t="shared" si="153"/>
        <v>0.22</v>
      </c>
      <c r="AA210" s="426">
        <f t="shared" si="156"/>
        <v>3.2568072610784836E-2</v>
      </c>
      <c r="AB210" s="426">
        <f t="shared" si="157"/>
        <v>2.4900398406374501E-2</v>
      </c>
      <c r="AC210" s="365"/>
    </row>
    <row r="211" spans="2:29">
      <c r="B211" s="331" t="s">
        <v>208</v>
      </c>
      <c r="C211" s="334"/>
      <c r="D211" s="400"/>
      <c r="E211" s="345">
        <f>'CODE-Monthly '!C207</f>
        <v>81</v>
      </c>
      <c r="F211" s="447">
        <f>CODEMonthlyLY!C207</f>
        <v>111</v>
      </c>
      <c r="G211" s="64">
        <f t="shared" si="160"/>
        <v>-30</v>
      </c>
      <c r="H211" s="65">
        <f t="shared" si="149"/>
        <v>-0.27027027027027029</v>
      </c>
      <c r="I211" s="426">
        <f>E211/$E$203</f>
        <v>0.19239904988123516</v>
      </c>
      <c r="J211" s="426">
        <f>F211/$F$203</f>
        <v>0.18686868686868688</v>
      </c>
      <c r="K211" s="365"/>
      <c r="L211" s="426"/>
      <c r="M211" s="400"/>
      <c r="N211" s="345">
        <f>'Fiscal Monthly'!N206</f>
        <v>1084</v>
      </c>
      <c r="O211" s="437">
        <f>'Fiscal Monthly'!AB206</f>
        <v>916</v>
      </c>
      <c r="P211" s="64">
        <f t="shared" si="150"/>
        <v>168</v>
      </c>
      <c r="Q211" s="65">
        <f t="shared" si="151"/>
        <v>0.18340611353711792</v>
      </c>
      <c r="R211" s="328">
        <f t="shared" si="154"/>
        <v>0.25735992402659069</v>
      </c>
      <c r="S211" s="328">
        <f t="shared" si="155"/>
        <v>0.20770975056689342</v>
      </c>
      <c r="T211" s="365"/>
      <c r="U211" s="426"/>
      <c r="V211" s="400"/>
      <c r="W211" s="345">
        <f>'Calendar Monthly'!N206</f>
        <v>530</v>
      </c>
      <c r="X211" s="437">
        <f>'Calendar Monthly'!AB206</f>
        <v>371</v>
      </c>
      <c r="Y211" s="64">
        <f t="shared" si="152"/>
        <v>159</v>
      </c>
      <c r="Z211" s="65">
        <f t="shared" si="153"/>
        <v>0.42857142857142855</v>
      </c>
      <c r="AA211" s="426">
        <f t="shared" si="156"/>
        <v>0.28296849973304861</v>
      </c>
      <c r="AB211" s="426">
        <f t="shared" si="157"/>
        <v>0.18476095617529881</v>
      </c>
      <c r="AC211" s="365"/>
    </row>
    <row r="212" spans="2:29">
      <c r="B212" s="155"/>
      <c r="C212" s="374"/>
      <c r="D212" s="403"/>
      <c r="E212" s="375"/>
      <c r="F212" s="454"/>
      <c r="G212" s="60"/>
      <c r="H212" s="61"/>
      <c r="I212" s="425"/>
      <c r="J212" s="425"/>
      <c r="K212" s="363"/>
      <c r="L212" s="425"/>
      <c r="M212" s="403"/>
      <c r="N212" s="375"/>
      <c r="O212" s="435"/>
      <c r="P212" s="60"/>
      <c r="Q212" s="61"/>
      <c r="R212" s="327"/>
      <c r="S212" s="327"/>
      <c r="T212" s="363"/>
      <c r="U212" s="425"/>
      <c r="V212" s="403"/>
      <c r="W212" s="375"/>
      <c r="X212" s="435"/>
      <c r="Y212" s="60"/>
      <c r="Z212" s="61"/>
      <c r="AA212" s="425"/>
      <c r="AB212" s="425"/>
      <c r="AC212" s="363"/>
    </row>
    <row r="213" spans="2:29" s="315" customFormat="1">
      <c r="B213" s="336" t="s">
        <v>200</v>
      </c>
      <c r="C213" s="391"/>
      <c r="D213" s="401"/>
      <c r="E213" s="348">
        <f>SUM(E214:E221)</f>
        <v>297</v>
      </c>
      <c r="F213" s="348">
        <f>SUM(F214:F221)</f>
        <v>289</v>
      </c>
      <c r="G213" s="55">
        <f t="shared" si="160"/>
        <v>8</v>
      </c>
      <c r="H213" s="57">
        <f t="shared" si="149"/>
        <v>2.768166089965398E-2</v>
      </c>
      <c r="I213" s="380">
        <f>E213/$E$229</f>
        <v>2.0375541118116394E-3</v>
      </c>
      <c r="J213" s="380">
        <f>F213/$F$229</f>
        <v>2.0902344823595783E-3</v>
      </c>
      <c r="K213" s="399"/>
      <c r="L213" s="425"/>
      <c r="M213" s="401"/>
      <c r="N213" s="348">
        <f>'Fiscal Monthly'!N208</f>
        <v>5150</v>
      </c>
      <c r="O213" s="432">
        <f>'Fiscal Monthly'!AB208</f>
        <v>4128</v>
      </c>
      <c r="P213" s="55">
        <f t="shared" ref="P213:P221" si="161">N213-O213</f>
        <v>1022</v>
      </c>
      <c r="Q213" s="57">
        <f t="shared" ref="Q213:Q215" si="162">(N213-O213)/O213</f>
        <v>0.24757751937984496</v>
      </c>
      <c r="R213" s="380">
        <f>N213/$N$229</f>
        <v>3.1451363538139892E-3</v>
      </c>
      <c r="S213" s="380">
        <f>O213/$O$229</f>
        <v>2.5079148519307737E-3</v>
      </c>
      <c r="T213" s="399"/>
      <c r="U213" s="425"/>
      <c r="V213" s="401"/>
      <c r="W213" s="348">
        <f>'Calendar Monthly'!N208</f>
        <v>2415</v>
      </c>
      <c r="X213" s="432">
        <f>'Calendar Monthly'!AB208</f>
        <v>1707</v>
      </c>
      <c r="Y213" s="55">
        <f t="shared" ref="Y213:Y221" si="163">W213-X213</f>
        <v>708</v>
      </c>
      <c r="Z213" s="57">
        <f t="shared" ref="Z213:Z215" si="164">(W213-X213)/X213</f>
        <v>0.41476274165202109</v>
      </c>
      <c r="AA213" s="380">
        <f>W213/$W$229</f>
        <v>2.9789695849055673E-3</v>
      </c>
      <c r="AB213" s="380">
        <f>X213/$X$229</f>
        <v>2.0973224024922171E-3</v>
      </c>
      <c r="AC213" s="399"/>
    </row>
    <row r="214" spans="2:29">
      <c r="B214" s="331" t="s">
        <v>201</v>
      </c>
      <c r="C214" s="334"/>
      <c r="D214" s="400"/>
      <c r="E214" s="345">
        <f>'CODE-Monthly '!C210</f>
        <v>32</v>
      </c>
      <c r="F214" s="447">
        <f>CODEMonthlyLY!C210</f>
        <v>30</v>
      </c>
      <c r="G214" s="64">
        <f t="shared" si="160"/>
        <v>2</v>
      </c>
      <c r="H214" s="65">
        <f t="shared" si="149"/>
        <v>6.6666666666666666E-2</v>
      </c>
      <c r="I214" s="426">
        <f>E214/$E$213</f>
        <v>0.10774410774410774</v>
      </c>
      <c r="J214" s="426">
        <f>F214/$F$213</f>
        <v>0.10380622837370242</v>
      </c>
      <c r="K214" s="365"/>
      <c r="L214" s="426"/>
      <c r="M214" s="400"/>
      <c r="N214" s="345">
        <f>'Fiscal Monthly'!N209</f>
        <v>618</v>
      </c>
      <c r="O214" s="437">
        <f>'Fiscal Monthly'!AB209</f>
        <v>590</v>
      </c>
      <c r="P214" s="64">
        <f t="shared" si="161"/>
        <v>28</v>
      </c>
      <c r="Q214" s="65">
        <f t="shared" si="162"/>
        <v>4.7457627118644069E-2</v>
      </c>
      <c r="R214" s="328">
        <f t="shared" ref="R214:R221" si="165">N214/$N$213</f>
        <v>0.12</v>
      </c>
      <c r="S214" s="328">
        <f t="shared" ref="S214:S221" si="166">O214/$O$213</f>
        <v>0.14292635658914729</v>
      </c>
      <c r="T214" s="365"/>
      <c r="U214" s="426"/>
      <c r="V214" s="400"/>
      <c r="W214" s="345">
        <f>'Calendar Monthly'!N209</f>
        <v>209</v>
      </c>
      <c r="X214" s="437">
        <f>'Calendar Monthly'!AB209</f>
        <v>237</v>
      </c>
      <c r="Y214" s="64">
        <f t="shared" si="163"/>
        <v>-28</v>
      </c>
      <c r="Z214" s="65">
        <f t="shared" si="164"/>
        <v>-0.11814345991561181</v>
      </c>
      <c r="AA214" s="426">
        <f t="shared" ref="AA214:AA221" si="167">W214/$W$213</f>
        <v>8.6542443064182198E-2</v>
      </c>
      <c r="AB214" s="426">
        <f t="shared" ref="AB214:AB221" si="168">X214/$X$213</f>
        <v>0.13884007029876977</v>
      </c>
      <c r="AC214" s="365"/>
    </row>
    <row r="215" spans="2:29">
      <c r="B215" s="331" t="s">
        <v>202</v>
      </c>
      <c r="C215" s="334"/>
      <c r="D215" s="400"/>
      <c r="E215" s="345">
        <f>'CODE-Monthly '!C211</f>
        <v>73</v>
      </c>
      <c r="F215" s="447">
        <f>CODEMonthlyLY!C211</f>
        <v>97</v>
      </c>
      <c r="G215" s="64">
        <f t="shared" si="160"/>
        <v>-24</v>
      </c>
      <c r="H215" s="65">
        <f t="shared" si="149"/>
        <v>-0.24742268041237114</v>
      </c>
      <c r="I215" s="426">
        <f t="shared" ref="I215:I221" si="169">E215/$E$213</f>
        <v>0.24579124579124578</v>
      </c>
      <c r="J215" s="426">
        <f t="shared" ref="J215:J221" si="170">F215/$F$213</f>
        <v>0.33564013840830448</v>
      </c>
      <c r="K215" s="365"/>
      <c r="L215" s="426"/>
      <c r="M215" s="400"/>
      <c r="N215" s="345">
        <f>'Fiscal Monthly'!N210</f>
        <v>1041</v>
      </c>
      <c r="O215" s="437">
        <f>'Fiscal Monthly'!AB210</f>
        <v>1333</v>
      </c>
      <c r="P215" s="64">
        <f t="shared" si="161"/>
        <v>-292</v>
      </c>
      <c r="Q215" s="65">
        <f t="shared" si="162"/>
        <v>-0.21905476369092272</v>
      </c>
      <c r="R215" s="328">
        <f t="shared" si="165"/>
        <v>0.20213592233009708</v>
      </c>
      <c r="S215" s="328">
        <f t="shared" si="166"/>
        <v>0.32291666666666669</v>
      </c>
      <c r="T215" s="365"/>
      <c r="U215" s="426"/>
      <c r="V215" s="400"/>
      <c r="W215" s="345">
        <f>'Calendar Monthly'!N210</f>
        <v>432</v>
      </c>
      <c r="X215" s="437">
        <f>'Calendar Monthly'!AB210</f>
        <v>566</v>
      </c>
      <c r="Y215" s="64">
        <f t="shared" si="163"/>
        <v>-134</v>
      </c>
      <c r="Z215" s="65">
        <f t="shared" si="164"/>
        <v>-0.23674911660777384</v>
      </c>
      <c r="AA215" s="426">
        <f t="shared" si="167"/>
        <v>0.17888198757763976</v>
      </c>
      <c r="AB215" s="426">
        <f t="shared" si="168"/>
        <v>0.3315758640890451</v>
      </c>
      <c r="AC215" s="365"/>
    </row>
    <row r="216" spans="2:29">
      <c r="B216" s="331" t="s">
        <v>203</v>
      </c>
      <c r="C216" s="334"/>
      <c r="D216" s="400"/>
      <c r="E216" s="345">
        <f>'CODE-Monthly '!C212</f>
        <v>4</v>
      </c>
      <c r="F216" s="447">
        <f>CODEMonthlyLY!C212</f>
        <v>12</v>
      </c>
      <c r="G216" s="64">
        <f t="shared" si="160"/>
        <v>-8</v>
      </c>
      <c r="H216" s="65">
        <f t="shared" ref="H216:H217" si="171">IF(F216=0,"-",(E216-F216)/F216)</f>
        <v>-0.66666666666666663</v>
      </c>
      <c r="I216" s="426">
        <f t="shared" si="169"/>
        <v>1.3468013468013467E-2</v>
      </c>
      <c r="J216" s="426">
        <f t="shared" si="170"/>
        <v>4.1522491349480967E-2</v>
      </c>
      <c r="K216" s="365"/>
      <c r="L216" s="426"/>
      <c r="M216" s="400"/>
      <c r="N216" s="345">
        <f>'Fiscal Monthly'!N211</f>
        <v>46</v>
      </c>
      <c r="O216" s="437">
        <f>'Fiscal Monthly'!AB211</f>
        <v>45</v>
      </c>
      <c r="P216" s="64">
        <f t="shared" si="161"/>
        <v>1</v>
      </c>
      <c r="Q216" s="65">
        <f t="shared" ref="Q216:Q217" si="172">IF(O216=0,"-",(N216-O216)/O216)</f>
        <v>2.2222222222222223E-2</v>
      </c>
      <c r="R216" s="328">
        <f t="shared" si="165"/>
        <v>8.9320388349514567E-3</v>
      </c>
      <c r="S216" s="328">
        <f t="shared" si="166"/>
        <v>1.0901162790697675E-2</v>
      </c>
      <c r="T216" s="365"/>
      <c r="U216" s="426"/>
      <c r="V216" s="400"/>
      <c r="W216" s="345">
        <f>'Calendar Monthly'!N211</f>
        <v>24</v>
      </c>
      <c r="X216" s="437">
        <f>'Calendar Monthly'!AB211</f>
        <v>19</v>
      </c>
      <c r="Y216" s="64">
        <f t="shared" si="163"/>
        <v>5</v>
      </c>
      <c r="Z216" s="65">
        <f t="shared" ref="Z216:Z217" si="173">IF(X216=0,"-",(W216-X216)/X216)</f>
        <v>0.26315789473684209</v>
      </c>
      <c r="AA216" s="426">
        <f t="shared" si="167"/>
        <v>9.9378881987577643E-3</v>
      </c>
      <c r="AB216" s="426">
        <f t="shared" si="168"/>
        <v>1.1130638547158758E-2</v>
      </c>
      <c r="AC216" s="365"/>
    </row>
    <row r="217" spans="2:29">
      <c r="B217" s="331" t="s">
        <v>204</v>
      </c>
      <c r="C217" s="334"/>
      <c r="D217" s="400"/>
      <c r="E217" s="345">
        <f>'CODE-Monthly '!C213</f>
        <v>0</v>
      </c>
      <c r="F217" s="447">
        <f>CODEMonthlyLY!C213</f>
        <v>0</v>
      </c>
      <c r="G217" s="64">
        <f t="shared" si="160"/>
        <v>0</v>
      </c>
      <c r="H217" s="65" t="str">
        <f t="shared" si="171"/>
        <v>-</v>
      </c>
      <c r="I217" s="426">
        <f t="shared" si="169"/>
        <v>0</v>
      </c>
      <c r="J217" s="426">
        <f t="shared" si="170"/>
        <v>0</v>
      </c>
      <c r="K217" s="365"/>
      <c r="L217" s="426"/>
      <c r="M217" s="400"/>
      <c r="N217" s="345">
        <f>'Fiscal Monthly'!N212</f>
        <v>0</v>
      </c>
      <c r="O217" s="437">
        <f>'Fiscal Monthly'!AB212</f>
        <v>1</v>
      </c>
      <c r="P217" s="64">
        <f t="shared" si="161"/>
        <v>-1</v>
      </c>
      <c r="Q217" s="65">
        <f t="shared" si="172"/>
        <v>-1</v>
      </c>
      <c r="R217" s="328">
        <f t="shared" si="165"/>
        <v>0</v>
      </c>
      <c r="S217" s="328">
        <f t="shared" si="166"/>
        <v>2.4224806201550387E-4</v>
      </c>
      <c r="T217" s="365"/>
      <c r="U217" s="426"/>
      <c r="V217" s="400"/>
      <c r="W217" s="345">
        <f>'Calendar Monthly'!N212</f>
        <v>0</v>
      </c>
      <c r="X217" s="437">
        <f>'Calendar Monthly'!AB212</f>
        <v>0</v>
      </c>
      <c r="Y217" s="64">
        <f t="shared" si="163"/>
        <v>0</v>
      </c>
      <c r="Z217" s="65" t="str">
        <f t="shared" si="173"/>
        <v>-</v>
      </c>
      <c r="AA217" s="426">
        <f t="shared" si="167"/>
        <v>0</v>
      </c>
      <c r="AB217" s="426">
        <f t="shared" si="168"/>
        <v>0</v>
      </c>
      <c r="AC217" s="365"/>
    </row>
    <row r="218" spans="2:29">
      <c r="B218" s="331" t="s">
        <v>205</v>
      </c>
      <c r="C218" s="334"/>
      <c r="D218" s="400"/>
      <c r="E218" s="345">
        <f>'CODE-Monthly '!C214</f>
        <v>23</v>
      </c>
      <c r="F218" s="447">
        <f>CODEMonthlyLY!C214</f>
        <v>58</v>
      </c>
      <c r="G218" s="64">
        <f t="shared" si="160"/>
        <v>-35</v>
      </c>
      <c r="H218" s="65">
        <f t="shared" si="149"/>
        <v>-0.60344827586206895</v>
      </c>
      <c r="I218" s="426">
        <f t="shared" si="169"/>
        <v>7.7441077441077436E-2</v>
      </c>
      <c r="J218" s="426">
        <f t="shared" si="170"/>
        <v>0.20069204152249134</v>
      </c>
      <c r="K218" s="365"/>
      <c r="L218" s="426"/>
      <c r="M218" s="400"/>
      <c r="N218" s="345">
        <f>'Fiscal Monthly'!N213</f>
        <v>599</v>
      </c>
      <c r="O218" s="437">
        <f>'Fiscal Monthly'!AB213</f>
        <v>675</v>
      </c>
      <c r="P218" s="64">
        <f t="shared" si="161"/>
        <v>-76</v>
      </c>
      <c r="Q218" s="65">
        <f t="shared" ref="Q218:Q221" si="174">(N218-O218)/O218</f>
        <v>-0.11259259259259259</v>
      </c>
      <c r="R218" s="328">
        <f t="shared" si="165"/>
        <v>0.11631067961165048</v>
      </c>
      <c r="S218" s="328">
        <f t="shared" si="166"/>
        <v>0.16351744186046513</v>
      </c>
      <c r="T218" s="365"/>
      <c r="U218" s="426"/>
      <c r="V218" s="400"/>
      <c r="W218" s="345">
        <f>'Calendar Monthly'!N213</f>
        <v>277</v>
      </c>
      <c r="X218" s="437">
        <f>'Calendar Monthly'!AB213</f>
        <v>282</v>
      </c>
      <c r="Y218" s="64">
        <f t="shared" si="163"/>
        <v>-5</v>
      </c>
      <c r="Z218" s="65">
        <f t="shared" ref="Z218:Z221" si="175">(W218-X218)/X218</f>
        <v>-1.7730496453900711E-2</v>
      </c>
      <c r="AA218" s="426">
        <f t="shared" si="167"/>
        <v>0.11469979296066253</v>
      </c>
      <c r="AB218" s="426">
        <f t="shared" si="168"/>
        <v>0.16520210896309315</v>
      </c>
      <c r="AC218" s="365"/>
    </row>
    <row r="219" spans="2:29">
      <c r="B219" s="331" t="s">
        <v>206</v>
      </c>
      <c r="C219" s="334"/>
      <c r="D219" s="400"/>
      <c r="E219" s="345">
        <f>'CODE-Monthly '!C215</f>
        <v>23</v>
      </c>
      <c r="F219" s="447">
        <f>CODEMonthlyLY!C215</f>
        <v>24</v>
      </c>
      <c r="G219" s="64">
        <f t="shared" si="160"/>
        <v>-1</v>
      </c>
      <c r="H219" s="65">
        <f t="shared" si="149"/>
        <v>-4.1666666666666664E-2</v>
      </c>
      <c r="I219" s="426">
        <f t="shared" si="169"/>
        <v>7.7441077441077436E-2</v>
      </c>
      <c r="J219" s="426">
        <f t="shared" si="170"/>
        <v>8.3044982698961933E-2</v>
      </c>
      <c r="K219" s="365"/>
      <c r="L219" s="426"/>
      <c r="M219" s="400"/>
      <c r="N219" s="345">
        <f>'Fiscal Monthly'!N214</f>
        <v>215</v>
      </c>
      <c r="O219" s="437">
        <f>'Fiscal Monthly'!AB214</f>
        <v>151</v>
      </c>
      <c r="P219" s="64">
        <f t="shared" si="161"/>
        <v>64</v>
      </c>
      <c r="Q219" s="65">
        <f t="shared" si="174"/>
        <v>0.42384105960264901</v>
      </c>
      <c r="R219" s="328">
        <f t="shared" si="165"/>
        <v>4.1747572815533977E-2</v>
      </c>
      <c r="S219" s="328">
        <f t="shared" si="166"/>
        <v>3.6579457364341088E-2</v>
      </c>
      <c r="T219" s="365"/>
      <c r="U219" s="426"/>
      <c r="V219" s="400"/>
      <c r="W219" s="345">
        <f>'Calendar Monthly'!N214</f>
        <v>140</v>
      </c>
      <c r="X219" s="437">
        <f>'Calendar Monthly'!AB214</f>
        <v>74</v>
      </c>
      <c r="Y219" s="64">
        <f t="shared" si="163"/>
        <v>66</v>
      </c>
      <c r="Z219" s="65">
        <f t="shared" si="175"/>
        <v>0.89189189189189189</v>
      </c>
      <c r="AA219" s="426">
        <f t="shared" si="167"/>
        <v>5.7971014492753624E-2</v>
      </c>
      <c r="AB219" s="426">
        <f t="shared" si="168"/>
        <v>4.3350908025776215E-2</v>
      </c>
      <c r="AC219" s="365"/>
    </row>
    <row r="220" spans="2:29">
      <c r="B220" s="331" t="s">
        <v>207</v>
      </c>
      <c r="C220" s="334"/>
      <c r="D220" s="400"/>
      <c r="E220" s="345">
        <f>'CODE-Monthly '!C216</f>
        <v>11</v>
      </c>
      <c r="F220" s="447">
        <f>CODEMonthlyLY!C216</f>
        <v>7</v>
      </c>
      <c r="G220" s="64">
        <f t="shared" si="160"/>
        <v>4</v>
      </c>
      <c r="H220" s="65">
        <f t="shared" si="149"/>
        <v>0.5714285714285714</v>
      </c>
      <c r="I220" s="426">
        <f t="shared" si="169"/>
        <v>3.7037037037037035E-2</v>
      </c>
      <c r="J220" s="426">
        <f t="shared" si="170"/>
        <v>2.4221453287197232E-2</v>
      </c>
      <c r="K220" s="365"/>
      <c r="L220" s="426"/>
      <c r="M220" s="400"/>
      <c r="N220" s="345">
        <f>'Fiscal Monthly'!N215</f>
        <v>178</v>
      </c>
      <c r="O220" s="437">
        <f>'Fiscal Monthly'!AB215</f>
        <v>118</v>
      </c>
      <c r="P220" s="64">
        <f t="shared" si="161"/>
        <v>60</v>
      </c>
      <c r="Q220" s="65">
        <f t="shared" si="174"/>
        <v>0.50847457627118642</v>
      </c>
      <c r="R220" s="328">
        <f t="shared" si="165"/>
        <v>3.4563106796116502E-2</v>
      </c>
      <c r="S220" s="328">
        <f t="shared" si="166"/>
        <v>2.8585271317829456E-2</v>
      </c>
      <c r="T220" s="365"/>
      <c r="U220" s="426"/>
      <c r="V220" s="400"/>
      <c r="W220" s="345">
        <f>'Calendar Monthly'!N215</f>
        <v>51</v>
      </c>
      <c r="X220" s="437">
        <f>'Calendar Monthly'!AB215</f>
        <v>42</v>
      </c>
      <c r="Y220" s="64">
        <f t="shared" si="163"/>
        <v>9</v>
      </c>
      <c r="Z220" s="65">
        <f t="shared" si="175"/>
        <v>0.21428571428571427</v>
      </c>
      <c r="AA220" s="426">
        <f t="shared" si="167"/>
        <v>2.1118012422360249E-2</v>
      </c>
      <c r="AB220" s="426">
        <f t="shared" si="168"/>
        <v>2.4604569420035149E-2</v>
      </c>
      <c r="AC220" s="365"/>
    </row>
    <row r="221" spans="2:29">
      <c r="B221" s="331" t="s">
        <v>200</v>
      </c>
      <c r="C221" s="334"/>
      <c r="D221" s="400"/>
      <c r="E221" s="345">
        <f>'CODE-Monthly '!C217</f>
        <v>131</v>
      </c>
      <c r="F221" s="447">
        <f>CODEMonthlyLY!C217</f>
        <v>61</v>
      </c>
      <c r="G221" s="64">
        <f t="shared" si="160"/>
        <v>70</v>
      </c>
      <c r="H221" s="65">
        <f t="shared" si="149"/>
        <v>1.1475409836065573</v>
      </c>
      <c r="I221" s="426">
        <f t="shared" si="169"/>
        <v>0.44107744107744107</v>
      </c>
      <c r="J221" s="426">
        <f t="shared" si="170"/>
        <v>0.21107266435986158</v>
      </c>
      <c r="K221" s="365"/>
      <c r="L221" s="426"/>
      <c r="M221" s="400"/>
      <c r="N221" s="345">
        <f>'Fiscal Monthly'!N216</f>
        <v>2453</v>
      </c>
      <c r="O221" s="437">
        <f>'Fiscal Monthly'!AB216</f>
        <v>1215</v>
      </c>
      <c r="P221" s="64">
        <f t="shared" si="161"/>
        <v>1238</v>
      </c>
      <c r="Q221" s="65">
        <f t="shared" si="174"/>
        <v>1.0189300411522633</v>
      </c>
      <c r="R221" s="328">
        <f t="shared" si="165"/>
        <v>0.47631067961165047</v>
      </c>
      <c r="S221" s="328">
        <f t="shared" si="166"/>
        <v>0.29433139534883723</v>
      </c>
      <c r="T221" s="365"/>
      <c r="U221" s="426"/>
      <c r="V221" s="400"/>
      <c r="W221" s="345">
        <f>'Calendar Monthly'!N216</f>
        <v>1282</v>
      </c>
      <c r="X221" s="437">
        <f>'Calendar Monthly'!AB216</f>
        <v>487</v>
      </c>
      <c r="Y221" s="64">
        <f t="shared" si="163"/>
        <v>795</v>
      </c>
      <c r="Z221" s="65">
        <f t="shared" si="175"/>
        <v>1.6324435318275154</v>
      </c>
      <c r="AA221" s="426">
        <f t="shared" si="167"/>
        <v>0.53084886128364395</v>
      </c>
      <c r="AB221" s="426">
        <f t="shared" si="168"/>
        <v>0.28529584065612185</v>
      </c>
      <c r="AC221" s="365"/>
    </row>
    <row r="222" spans="2:29">
      <c r="B222" s="155"/>
      <c r="C222" s="374"/>
      <c r="D222" s="403"/>
      <c r="E222" s="375"/>
      <c r="F222" s="454"/>
      <c r="G222" s="60"/>
      <c r="H222" s="61"/>
      <c r="I222" s="425"/>
      <c r="J222" s="425"/>
      <c r="K222" s="363"/>
      <c r="L222" s="425"/>
      <c r="M222" s="403"/>
      <c r="N222" s="375"/>
      <c r="O222" s="435"/>
      <c r="P222" s="60"/>
      <c r="Q222" s="61"/>
      <c r="R222" s="327"/>
      <c r="S222" s="327"/>
      <c r="T222" s="363"/>
      <c r="U222" s="425"/>
      <c r="V222" s="403"/>
      <c r="W222" s="375"/>
      <c r="X222" s="435"/>
      <c r="Y222" s="60"/>
      <c r="Z222" s="61"/>
      <c r="AA222" s="425"/>
      <c r="AB222" s="425"/>
      <c r="AC222" s="363"/>
    </row>
    <row r="223" spans="2:29" s="315" customFormat="1">
      <c r="B223" s="336" t="s">
        <v>209</v>
      </c>
      <c r="C223" s="391"/>
      <c r="D223" s="401"/>
      <c r="E223" s="348">
        <f>'CODE-Monthly '!C219</f>
        <v>1129</v>
      </c>
      <c r="F223" s="348">
        <f>CODEMonthlyLY!C219</f>
        <v>4238</v>
      </c>
      <c r="G223" s="55">
        <f t="shared" si="160"/>
        <v>-3109</v>
      </c>
      <c r="H223" s="57">
        <f t="shared" si="149"/>
        <v>-0.7336007550731477</v>
      </c>
      <c r="I223" s="380">
        <f>E223/$E$229</f>
        <v>7.7454498055061988E-3</v>
      </c>
      <c r="J223" s="380">
        <f>F223/$F$229</f>
        <v>3.0651950644428692E-2</v>
      </c>
      <c r="K223" s="399"/>
      <c r="L223" s="425"/>
      <c r="M223" s="401"/>
      <c r="N223" s="348">
        <f>'Fiscal Monthly'!N218</f>
        <v>28286.880000000001</v>
      </c>
      <c r="O223" s="432">
        <f>'Fiscal Monthly'!AB218</f>
        <v>46212</v>
      </c>
      <c r="P223" s="55">
        <f t="shared" ref="P223" si="176">N223-O223</f>
        <v>-17925.12</v>
      </c>
      <c r="Q223" s="57">
        <f t="shared" ref="Q223" si="177">(N223-O223)/O223</f>
        <v>-0.3878888600363542</v>
      </c>
      <c r="R223" s="380">
        <f>N223/$N$229</f>
        <v>1.7274969829897836E-2</v>
      </c>
      <c r="S223" s="380">
        <f>O223/$O$229</f>
        <v>2.8075523531352935E-2</v>
      </c>
      <c r="T223" s="399"/>
      <c r="U223" s="425"/>
      <c r="V223" s="401"/>
      <c r="W223" s="348">
        <f>'Calendar Monthly'!N218</f>
        <v>7110</v>
      </c>
      <c r="X223" s="432">
        <f>'Calendar Monthly'!AB218</f>
        <v>24408</v>
      </c>
      <c r="Y223" s="55">
        <f t="shared" ref="Y223" si="178">W223-X223</f>
        <v>-17298</v>
      </c>
      <c r="Z223" s="57">
        <f t="shared" ref="Z223" si="179">(W223-X223)/X223</f>
        <v>-0.70870206489675514</v>
      </c>
      <c r="AA223" s="380">
        <f>W223/$W$229</f>
        <v>8.7703825046288129E-3</v>
      </c>
      <c r="AB223" s="380">
        <f>X223/$X$229</f>
        <v>2.998913016990629E-2</v>
      </c>
      <c r="AC223" s="399"/>
    </row>
    <row r="224" spans="2:29" ht="4.9000000000000004" customHeight="1">
      <c r="B224" s="331"/>
      <c r="C224" s="334"/>
      <c r="D224" s="400"/>
      <c r="E224" s="320"/>
      <c r="F224" s="447"/>
      <c r="G224" s="64"/>
      <c r="H224" s="65"/>
      <c r="I224" s="426"/>
      <c r="J224" s="426"/>
      <c r="K224" s="365"/>
      <c r="L224" s="426"/>
      <c r="M224" s="400"/>
      <c r="N224" s="320"/>
      <c r="O224" s="437"/>
      <c r="P224" s="64"/>
      <c r="Q224" s="65"/>
      <c r="R224" s="328"/>
      <c r="S224" s="328"/>
      <c r="T224" s="365"/>
      <c r="U224" s="426"/>
      <c r="V224" s="400"/>
      <c r="W224" s="320"/>
      <c r="X224" s="437"/>
      <c r="Y224" s="64"/>
      <c r="Z224" s="65"/>
      <c r="AA224" s="426"/>
      <c r="AB224" s="426"/>
      <c r="AC224" s="365"/>
    </row>
    <row r="225" spans="2:29" s="314" customFormat="1">
      <c r="B225" s="378" t="s">
        <v>210</v>
      </c>
      <c r="C225" s="392"/>
      <c r="D225" s="406"/>
      <c r="E225" s="350">
        <f>'CODE-Monthly '!C223</f>
        <v>0</v>
      </c>
      <c r="F225" s="550">
        <f>CODEMonthlyLY!C223</f>
        <v>0</v>
      </c>
      <c r="G225" s="72">
        <f t="shared" si="160"/>
        <v>0</v>
      </c>
      <c r="H225" s="71" t="str">
        <f>IF(F225=0,"-",(E225-F225)/F225)</f>
        <v>-</v>
      </c>
      <c r="I225" s="384">
        <f>E225/$E$229</f>
        <v>0</v>
      </c>
      <c r="J225" s="384">
        <f>F225/$F$229</f>
        <v>0</v>
      </c>
      <c r="K225" s="407"/>
      <c r="L225" s="426"/>
      <c r="M225" s="406"/>
      <c r="N225" s="350">
        <f>'Fiscal Monthly'!N220</f>
        <v>0</v>
      </c>
      <c r="O225" s="438">
        <f>'Fiscal Monthly'!AB220</f>
        <v>0</v>
      </c>
      <c r="P225" s="72">
        <f t="shared" ref="P225" si="180">N225-O225</f>
        <v>0</v>
      </c>
      <c r="Q225" s="71" t="str">
        <f>IF(O225=0,"-",(N225-O225)/O225)</f>
        <v>-</v>
      </c>
      <c r="R225" s="384">
        <f>N225/$N$229</f>
        <v>0</v>
      </c>
      <c r="S225" s="384">
        <f>O225/$O$229</f>
        <v>0</v>
      </c>
      <c r="T225" s="407"/>
      <c r="U225" s="426"/>
      <c r="V225" s="406"/>
      <c r="W225" s="350">
        <f>'Calendar Monthly'!N220</f>
        <v>0</v>
      </c>
      <c r="X225" s="438">
        <f>'Calendar Monthly'!AB220</f>
        <v>0</v>
      </c>
      <c r="Y225" s="72">
        <f t="shared" ref="Y225" si="181">W225-X225</f>
        <v>0</v>
      </c>
      <c r="Z225" s="71" t="str">
        <f>IF(X225=0,"-",(W225-X225)/X225)</f>
        <v>-</v>
      </c>
      <c r="AA225" s="384">
        <f>W225/$W$229</f>
        <v>0</v>
      </c>
      <c r="AB225" s="384">
        <f>X225/$X$229</f>
        <v>0</v>
      </c>
      <c r="AC225" s="407"/>
    </row>
    <row r="226" spans="2:29" ht="4.9000000000000004" customHeight="1">
      <c r="B226" s="331"/>
      <c r="C226" s="334"/>
      <c r="D226" s="400"/>
      <c r="E226" s="320"/>
      <c r="F226" s="447"/>
      <c r="G226" s="64"/>
      <c r="H226" s="65"/>
      <c r="I226" s="426"/>
      <c r="J226" s="426"/>
      <c r="K226" s="365"/>
      <c r="L226" s="426"/>
      <c r="M226" s="400"/>
      <c r="N226" s="320"/>
      <c r="O226" s="437"/>
      <c r="P226" s="64"/>
      <c r="Q226" s="65"/>
      <c r="R226" s="328"/>
      <c r="S226" s="328"/>
      <c r="T226" s="365"/>
      <c r="U226" s="426"/>
      <c r="V226" s="400"/>
      <c r="W226" s="320"/>
      <c r="X226" s="437"/>
      <c r="Y226" s="64"/>
      <c r="Z226" s="65"/>
      <c r="AA226" s="426"/>
      <c r="AB226" s="426"/>
      <c r="AC226" s="365"/>
    </row>
    <row r="227" spans="2:29" s="315" customFormat="1">
      <c r="B227" s="351" t="s">
        <v>211</v>
      </c>
      <c r="C227" s="391"/>
      <c r="D227" s="401"/>
      <c r="E227" s="352">
        <f>'CODE-Monthly '!C221</f>
        <v>67634</v>
      </c>
      <c r="F227" s="551">
        <f>CODEMonthlyLY!C228</f>
        <v>70735</v>
      </c>
      <c r="G227" s="68">
        <f t="shared" si="160"/>
        <v>-3101</v>
      </c>
      <c r="H227" s="69">
        <f t="shared" si="149"/>
        <v>-4.3839683325086594E-2</v>
      </c>
      <c r="I227" s="385">
        <f>E227/E233</f>
        <v>0.31693978828193459</v>
      </c>
      <c r="J227" s="385">
        <f>F227/F233</f>
        <v>0.3384498342081465</v>
      </c>
      <c r="K227" s="408"/>
      <c r="L227" s="425"/>
      <c r="M227" s="401"/>
      <c r="N227" s="352">
        <f>'Fiscal Monthly'!N222</f>
        <v>742234</v>
      </c>
      <c r="O227" s="439">
        <f>'Fiscal Monthly'!AB222</f>
        <v>744666</v>
      </c>
      <c r="P227" s="68">
        <f t="shared" ref="P227" si="182">N227-O227</f>
        <v>-2432</v>
      </c>
      <c r="Q227" s="69">
        <f t="shared" ref="Q227" si="183">(N227-O227)/O227</f>
        <v>-3.2658937026801278E-3</v>
      </c>
      <c r="R227" s="385">
        <f>N227/N233</f>
        <v>0.31190458453018749</v>
      </c>
      <c r="S227" s="385">
        <f>O227/O233</f>
        <v>0.31149037907821236</v>
      </c>
      <c r="T227" s="408"/>
      <c r="U227" s="425"/>
      <c r="V227" s="401"/>
      <c r="W227" s="352">
        <f>'Calendar Monthly'!N222</f>
        <v>279054</v>
      </c>
      <c r="X227" s="439">
        <f>'Calendar Monthly'!AB222</f>
        <v>288208</v>
      </c>
      <c r="Y227" s="68">
        <f t="shared" ref="Y227" si="184">W227-X227</f>
        <v>-9154</v>
      </c>
      <c r="Z227" s="69">
        <f t="shared" ref="Z227" si="185">(W227-X227)/X227</f>
        <v>-3.1761783156609116E-2</v>
      </c>
      <c r="AA227" s="385">
        <f>W227/W233</f>
        <v>0.25607463085129717</v>
      </c>
      <c r="AB227" s="385">
        <f>X227/X233</f>
        <v>0.26150734280647525</v>
      </c>
      <c r="AC227" s="408"/>
    </row>
    <row r="228" spans="2:29">
      <c r="B228" s="155"/>
      <c r="C228" s="374"/>
      <c r="D228" s="403"/>
      <c r="E228" s="320"/>
      <c r="F228" s="447"/>
      <c r="G228" s="64"/>
      <c r="H228" s="65"/>
      <c r="I228" s="426"/>
      <c r="J228" s="426"/>
      <c r="K228" s="365"/>
      <c r="L228" s="426"/>
      <c r="M228" s="403"/>
      <c r="N228" s="320"/>
      <c r="O228" s="437"/>
      <c r="P228" s="64"/>
      <c r="Q228" s="65"/>
      <c r="R228" s="328"/>
      <c r="S228" s="328"/>
      <c r="T228" s="365"/>
      <c r="U228" s="426"/>
      <c r="V228" s="403"/>
      <c r="W228" s="320"/>
      <c r="X228" s="437"/>
      <c r="Y228" s="64"/>
      <c r="Z228" s="65"/>
      <c r="AA228" s="426"/>
      <c r="AB228" s="426"/>
      <c r="AC228" s="365"/>
    </row>
    <row r="229" spans="2:29" s="316" customFormat="1" ht="19.149999999999999" customHeight="1">
      <c r="B229" s="337" t="s">
        <v>212</v>
      </c>
      <c r="C229" s="318"/>
      <c r="D229" s="398"/>
      <c r="E229" s="353">
        <f>E225+E223+E213+E203+E158+E142+E132+E130+E77+E11+E73</f>
        <v>145763</v>
      </c>
      <c r="F229" s="353">
        <f>F225+F223+F213+F203+F158+F142+F132+F130+F77+F11+F73</f>
        <v>138262</v>
      </c>
      <c r="G229" s="66">
        <f t="shared" si="160"/>
        <v>7501</v>
      </c>
      <c r="H229" s="67">
        <f t="shared" si="149"/>
        <v>5.4252072152869188E-2</v>
      </c>
      <c r="I229" s="386">
        <f>E229/E233</f>
        <v>0.68306021171806541</v>
      </c>
      <c r="J229" s="386">
        <f>F229/F233</f>
        <v>0.66155016579185344</v>
      </c>
      <c r="K229" s="409"/>
      <c r="L229" s="421"/>
      <c r="M229" s="398"/>
      <c r="N229" s="353">
        <f>'Fiscal Monthly'!N224</f>
        <v>1637448.88</v>
      </c>
      <c r="O229" s="441">
        <f>'Fiscal Monthly'!AB224</f>
        <v>1645988.8966413543</v>
      </c>
      <c r="P229" s="66">
        <f t="shared" ref="P229" si="186">N229-O229</f>
        <v>-8540.0166413544212</v>
      </c>
      <c r="Q229" s="67">
        <f t="shared" ref="Q229" si="187">(N229-O229)/O229</f>
        <v>-5.1883804676813756E-3</v>
      </c>
      <c r="R229" s="386">
        <f>N229/N233</f>
        <v>0.68809541546981245</v>
      </c>
      <c r="S229" s="386">
        <f>O229/O233</f>
        <v>0.68850962092178769</v>
      </c>
      <c r="T229" s="409"/>
      <c r="U229" s="421"/>
      <c r="V229" s="398"/>
      <c r="W229" s="353">
        <f>'Calendar Monthly'!N224</f>
        <v>810683</v>
      </c>
      <c r="X229" s="441">
        <f>'Calendar Monthly'!AB224</f>
        <v>813894.89664135431</v>
      </c>
      <c r="Y229" s="66">
        <f t="shared" ref="Y229" si="188">W229-X229</f>
        <v>-3211.8966413543094</v>
      </c>
      <c r="Z229" s="67">
        <f t="shared" ref="Z229" si="189">(W229-X229)/X229</f>
        <v>-3.9463285181030481E-3</v>
      </c>
      <c r="AA229" s="386" t="s">
        <v>374</v>
      </c>
      <c r="AB229" s="386" t="s">
        <v>374</v>
      </c>
      <c r="AC229" s="409"/>
    </row>
    <row r="230" spans="2:29" ht="15.75">
      <c r="B230" s="379"/>
      <c r="C230" s="318"/>
      <c r="D230" s="398"/>
      <c r="E230" s="375"/>
      <c r="F230" s="454"/>
      <c r="G230" s="60"/>
      <c r="H230" s="61"/>
      <c r="I230" s="425"/>
      <c r="J230" s="425"/>
      <c r="K230" s="363"/>
      <c r="L230" s="425"/>
      <c r="M230" s="398"/>
      <c r="N230" s="375"/>
      <c r="O230" s="435"/>
      <c r="P230" s="60"/>
      <c r="Q230" s="61"/>
      <c r="R230" s="327"/>
      <c r="S230" s="327"/>
      <c r="T230" s="363"/>
      <c r="U230" s="425"/>
      <c r="V230" s="398"/>
      <c r="W230" s="375"/>
      <c r="X230" s="435"/>
      <c r="Y230" s="60"/>
      <c r="Z230" s="61"/>
      <c r="AA230" s="425"/>
      <c r="AB230" s="425"/>
      <c r="AC230" s="363"/>
    </row>
    <row r="231" spans="2:29" s="316" customFormat="1" ht="19.149999999999999" customHeight="1">
      <c r="B231" s="338" t="s">
        <v>418</v>
      </c>
      <c r="C231" s="318"/>
      <c r="D231" s="398"/>
      <c r="E231" s="354">
        <f>E227</f>
        <v>67634</v>
      </c>
      <c r="F231" s="354">
        <f>F227</f>
        <v>70735</v>
      </c>
      <c r="G231" s="68">
        <f t="shared" si="160"/>
        <v>-3101</v>
      </c>
      <c r="H231" s="69">
        <f t="shared" si="149"/>
        <v>-4.3839683325086594E-2</v>
      </c>
      <c r="I231" s="387" t="s">
        <v>374</v>
      </c>
      <c r="J231" s="387" t="s">
        <v>374</v>
      </c>
      <c r="K231" s="410"/>
      <c r="L231" s="421"/>
      <c r="M231" s="398"/>
      <c r="N231" s="354">
        <f>'Fiscal Monthly'!N226</f>
        <v>742234</v>
      </c>
      <c r="O231" s="439">
        <f>'Fiscal Monthly'!AB226</f>
        <v>744666</v>
      </c>
      <c r="P231" s="68">
        <f t="shared" ref="P231" si="190">N231-O231</f>
        <v>-2432</v>
      </c>
      <c r="Q231" s="69">
        <f t="shared" ref="Q231" si="191">(N231-O231)/O231</f>
        <v>-3.2658937026801278E-3</v>
      </c>
      <c r="R231" s="387" t="s">
        <v>374</v>
      </c>
      <c r="S231" s="387" t="s">
        <v>374</v>
      </c>
      <c r="T231" s="410"/>
      <c r="U231" s="421"/>
      <c r="V231" s="398"/>
      <c r="W231" s="354">
        <f>'Calendar Monthly'!N226</f>
        <v>279054</v>
      </c>
      <c r="X231" s="439">
        <f>'Calendar Monthly'!AB226</f>
        <v>288208</v>
      </c>
      <c r="Y231" s="68">
        <f t="shared" ref="Y231" si="192">W231-X231</f>
        <v>-9154</v>
      </c>
      <c r="Z231" s="69">
        <f t="shared" ref="Z231" si="193">(W231-X231)/X231</f>
        <v>-3.1761783156609116E-2</v>
      </c>
      <c r="AA231" s="387" t="s">
        <v>374</v>
      </c>
      <c r="AB231" s="387" t="s">
        <v>374</v>
      </c>
      <c r="AC231" s="410"/>
    </row>
    <row r="232" spans="2:29">
      <c r="B232" s="155"/>
      <c r="C232" s="374"/>
      <c r="D232" s="403"/>
      <c r="E232" s="375"/>
      <c r="F232" s="454"/>
      <c r="G232" s="60"/>
      <c r="H232" s="61"/>
      <c r="I232" s="425"/>
      <c r="J232" s="425"/>
      <c r="K232" s="363"/>
      <c r="L232" s="425"/>
      <c r="M232" s="403"/>
      <c r="N232" s="375"/>
      <c r="O232" s="435"/>
      <c r="P232" s="60"/>
      <c r="Q232" s="61"/>
      <c r="R232" s="327"/>
      <c r="S232" s="327"/>
      <c r="T232" s="363"/>
      <c r="U232" s="425"/>
      <c r="V232" s="403"/>
      <c r="W232" s="375"/>
      <c r="X232" s="435"/>
      <c r="Y232" s="60"/>
      <c r="Z232" s="61"/>
      <c r="AA232" s="425"/>
      <c r="AB232" s="425"/>
      <c r="AC232" s="363"/>
    </row>
    <row r="233" spans="2:29" s="316" customFormat="1" ht="19.149999999999999" customHeight="1">
      <c r="B233" s="355" t="s">
        <v>214</v>
      </c>
      <c r="C233" s="318"/>
      <c r="D233" s="398"/>
      <c r="E233" s="356">
        <f>E229+E231</f>
        <v>213397</v>
      </c>
      <c r="F233" s="356">
        <f>F229+F231</f>
        <v>208997</v>
      </c>
      <c r="G233" s="388">
        <f t="shared" si="160"/>
        <v>4400</v>
      </c>
      <c r="H233" s="389">
        <f t="shared" si="149"/>
        <v>2.1052933774169006E-2</v>
      </c>
      <c r="I233" s="390" t="s">
        <v>374</v>
      </c>
      <c r="J233" s="390" t="s">
        <v>374</v>
      </c>
      <c r="K233" s="411"/>
      <c r="L233" s="421"/>
      <c r="M233" s="398"/>
      <c r="N233" s="356">
        <f>N229+N231</f>
        <v>2379682.88</v>
      </c>
      <c r="O233" s="442">
        <f>O229+O231</f>
        <v>2390654.8966413541</v>
      </c>
      <c r="P233" s="388">
        <f t="shared" ref="P233" si="194">N233-O233</f>
        <v>-10972.016641354188</v>
      </c>
      <c r="Q233" s="389">
        <f t="shared" ref="Q233" si="195">(N233-O233)/O233</f>
        <v>-4.5895443364781935E-3</v>
      </c>
      <c r="R233" s="390" t="s">
        <v>374</v>
      </c>
      <c r="S233" s="390" t="s">
        <v>374</v>
      </c>
      <c r="T233" s="411"/>
      <c r="U233" s="421"/>
      <c r="V233" s="398"/>
      <c r="W233" s="356">
        <f>W229+W231</f>
        <v>1089737</v>
      </c>
      <c r="X233" s="442">
        <f>X229+X231</f>
        <v>1102102.8966413543</v>
      </c>
      <c r="Y233" s="388">
        <f t="shared" ref="Y233" si="196">W233-X233</f>
        <v>-12365.896641354309</v>
      </c>
      <c r="Z233" s="389">
        <f t="shared" ref="Z233" si="197">(W233-X233)/X233</f>
        <v>-1.1220274149572817E-2</v>
      </c>
      <c r="AA233" s="390" t="s">
        <v>374</v>
      </c>
      <c r="AB233" s="390" t="s">
        <v>374</v>
      </c>
      <c r="AC233" s="411"/>
    </row>
    <row r="234" spans="2:29" ht="4.9000000000000004" customHeight="1" thickBot="1">
      <c r="B234" s="321"/>
      <c r="C234" s="321"/>
      <c r="D234" s="362"/>
      <c r="E234" s="358"/>
      <c r="F234" s="552"/>
      <c r="G234" s="367"/>
      <c r="H234" s="367"/>
      <c r="I234" s="412"/>
      <c r="J234" s="412"/>
      <c r="K234" s="413"/>
      <c r="L234" s="428"/>
      <c r="M234" s="362"/>
      <c r="N234" s="358"/>
      <c r="O234" s="440"/>
      <c r="P234" s="367"/>
      <c r="Q234" s="367"/>
      <c r="R234" s="412"/>
      <c r="S234" s="412"/>
      <c r="T234" s="413"/>
      <c r="U234" s="428"/>
      <c r="V234" s="362"/>
      <c r="W234" s="358"/>
      <c r="X234" s="440"/>
      <c r="Y234" s="367"/>
      <c r="Z234" s="367"/>
      <c r="AA234" s="412"/>
      <c r="AB234" s="412"/>
      <c r="AC234" s="413"/>
    </row>
    <row r="235" spans="2:29" ht="15.75" thickTop="1">
      <c r="B235" s="321"/>
      <c r="C235" s="321"/>
      <c r="D235" s="321"/>
      <c r="E235" s="321"/>
      <c r="F235" s="424"/>
      <c r="G235" s="342"/>
      <c r="H235" s="342"/>
      <c r="I235" s="343"/>
      <c r="J235" s="343"/>
      <c r="K235" s="343"/>
      <c r="L235" s="428"/>
      <c r="M235" s="321"/>
      <c r="N235" s="321"/>
      <c r="O235" s="417"/>
      <c r="P235" s="342"/>
      <c r="Q235" s="342"/>
      <c r="R235" s="343"/>
      <c r="S235" s="343"/>
      <c r="T235" s="343"/>
      <c r="U235" s="428"/>
      <c r="V235" s="321"/>
      <c r="W235" s="321"/>
      <c r="X235" s="417"/>
      <c r="Y235" s="342"/>
      <c r="Z235" s="342"/>
      <c r="AA235" s="343"/>
      <c r="AB235" s="343"/>
      <c r="AC235" s="343"/>
    </row>
    <row r="236" spans="2:29" ht="15.75">
      <c r="B236" s="321"/>
      <c r="C236" s="321"/>
      <c r="D236" s="321"/>
      <c r="E236" s="423"/>
      <c r="F236" s="424"/>
      <c r="G236" s="342"/>
      <c r="H236" s="342"/>
      <c r="I236" s="343"/>
      <c r="J236" s="343"/>
      <c r="K236" s="343"/>
      <c r="L236" s="428"/>
      <c r="M236" s="321"/>
      <c r="N236" s="470"/>
      <c r="O236" s="470"/>
      <c r="P236" s="420"/>
      <c r="Q236" s="342"/>
      <c r="R236" s="343"/>
      <c r="S236" s="343"/>
      <c r="T236" s="343"/>
      <c r="U236" s="428"/>
      <c r="V236" s="321"/>
      <c r="W236" s="470"/>
      <c r="X236" s="470"/>
      <c r="Y236" s="342"/>
      <c r="Z236" s="342"/>
      <c r="AA236" s="343"/>
      <c r="AB236" s="343"/>
      <c r="AC236" s="343"/>
    </row>
    <row r="237" spans="2:29" ht="15.75">
      <c r="B237" s="321"/>
      <c r="C237" s="321"/>
      <c r="D237" s="321"/>
      <c r="E237" s="322"/>
      <c r="F237" s="447"/>
      <c r="G237" s="342"/>
      <c r="H237" s="342"/>
      <c r="I237" s="343"/>
      <c r="J237" s="343"/>
      <c r="K237" s="343"/>
      <c r="L237" s="428"/>
      <c r="M237" s="321"/>
      <c r="N237" s="470"/>
      <c r="O237" s="470"/>
      <c r="P237" s="342"/>
      <c r="Q237" s="342"/>
      <c r="R237" s="343"/>
      <c r="S237" s="343"/>
      <c r="T237" s="343"/>
      <c r="U237" s="428"/>
      <c r="V237" s="321"/>
      <c r="W237" s="470"/>
      <c r="X237" s="470"/>
      <c r="Y237" s="342"/>
      <c r="Z237" s="342"/>
      <c r="AA237" s="343"/>
      <c r="AB237" s="343"/>
      <c r="AC237" s="343"/>
    </row>
    <row r="238" spans="2:29">
      <c r="B238" s="321"/>
      <c r="C238" s="321"/>
      <c r="D238" s="321"/>
      <c r="E238" s="322"/>
      <c r="F238" s="447"/>
      <c r="G238" s="342"/>
      <c r="H238" s="342"/>
      <c r="I238" s="343"/>
      <c r="J238" s="343"/>
      <c r="K238" s="343"/>
      <c r="L238" s="428"/>
      <c r="M238" s="321"/>
      <c r="N238" s="322"/>
      <c r="O238" s="322"/>
      <c r="P238" s="342"/>
      <c r="Q238" s="342"/>
      <c r="R238" s="343"/>
      <c r="S238" s="343"/>
      <c r="T238" s="343"/>
      <c r="U238" s="428"/>
      <c r="V238" s="321"/>
      <c r="W238" s="322"/>
      <c r="X238" s="322"/>
      <c r="Y238" s="342"/>
      <c r="Z238" s="342"/>
      <c r="AA238" s="343"/>
      <c r="AB238" s="343"/>
      <c r="AC238" s="343"/>
    </row>
    <row r="239" spans="2:29">
      <c r="B239" s="321"/>
      <c r="C239" s="321"/>
      <c r="D239" s="321"/>
      <c r="E239" s="322"/>
      <c r="F239" s="447"/>
      <c r="G239" s="342"/>
      <c r="H239" s="342"/>
      <c r="I239" s="343"/>
      <c r="J239" s="343"/>
      <c r="K239" s="343"/>
      <c r="L239" s="428"/>
      <c r="M239" s="321"/>
      <c r="N239" s="322"/>
      <c r="O239" s="322"/>
      <c r="P239" s="342"/>
      <c r="Q239" s="342"/>
      <c r="R239" s="343"/>
      <c r="S239" s="343"/>
      <c r="T239" s="343"/>
      <c r="U239" s="428"/>
      <c r="V239" s="321"/>
      <c r="W239" s="322"/>
      <c r="X239" s="322"/>
      <c r="Y239" s="342"/>
      <c r="Z239" s="342"/>
      <c r="AA239" s="343"/>
      <c r="AB239" s="343"/>
      <c r="AC239" s="343"/>
    </row>
    <row r="240" spans="2:29">
      <c r="B240" s="321"/>
      <c r="C240" s="321"/>
      <c r="D240" s="321"/>
      <c r="E240" s="324"/>
      <c r="F240" s="426"/>
      <c r="G240" s="342"/>
      <c r="H240" s="342"/>
      <c r="I240" s="343"/>
      <c r="J240" s="343"/>
      <c r="K240" s="343"/>
      <c r="L240" s="428"/>
      <c r="M240" s="321"/>
      <c r="N240" s="324"/>
      <c r="O240" s="324"/>
      <c r="P240" s="342"/>
      <c r="Q240" s="342"/>
      <c r="R240" s="343"/>
      <c r="S240" s="343"/>
      <c r="T240" s="343"/>
      <c r="U240" s="428"/>
      <c r="V240" s="321"/>
      <c r="W240" s="324"/>
      <c r="X240" s="324"/>
      <c r="Y240" s="342"/>
      <c r="Z240" s="342"/>
      <c r="AA240" s="343"/>
      <c r="AB240" s="343"/>
      <c r="AC240" s="343"/>
    </row>
    <row r="241" spans="2:29">
      <c r="B241" s="321"/>
      <c r="C241" s="321"/>
      <c r="D241" s="321"/>
      <c r="E241" s="322"/>
      <c r="F241" s="447"/>
      <c r="G241" s="342"/>
      <c r="H241" s="342"/>
      <c r="I241" s="343"/>
      <c r="J241" s="343"/>
      <c r="K241" s="343"/>
      <c r="L241" s="428"/>
      <c r="M241" s="321"/>
      <c r="N241" s="322"/>
      <c r="O241" s="322"/>
      <c r="P241" s="342"/>
      <c r="Q241" s="342"/>
      <c r="R241" s="343"/>
      <c r="S241" s="343"/>
      <c r="T241" s="343"/>
      <c r="U241" s="428"/>
      <c r="V241" s="321"/>
      <c r="W241" s="322"/>
      <c r="X241" s="322"/>
      <c r="Y241" s="342"/>
      <c r="Z241" s="342"/>
      <c r="AA241" s="343"/>
      <c r="AB241" s="343"/>
      <c r="AC241" s="343"/>
    </row>
    <row r="242" spans="2:29">
      <c r="B242" s="321"/>
      <c r="C242" s="321"/>
      <c r="D242" s="321"/>
      <c r="E242" s="322"/>
      <c r="F242" s="447"/>
      <c r="G242" s="342"/>
      <c r="H242" s="342"/>
      <c r="I242" s="343"/>
      <c r="J242" s="343"/>
      <c r="K242" s="343"/>
      <c r="L242" s="428"/>
      <c r="M242" s="321"/>
      <c r="N242" s="322"/>
      <c r="O242" s="322"/>
      <c r="P242" s="342"/>
      <c r="Q242" s="342"/>
      <c r="R242" s="343"/>
      <c r="S242" s="343"/>
      <c r="T242" s="343"/>
      <c r="U242" s="428"/>
      <c r="V242" s="321"/>
      <c r="W242" s="322"/>
      <c r="X242" s="322"/>
      <c r="Y242" s="342"/>
      <c r="Z242" s="342"/>
      <c r="AA242" s="343"/>
      <c r="AB242" s="343"/>
      <c r="AC242" s="343"/>
    </row>
    <row r="243" spans="2:29">
      <c r="B243" s="321"/>
      <c r="C243" s="321"/>
      <c r="D243" s="321"/>
      <c r="E243" s="319"/>
      <c r="F243" s="553"/>
      <c r="G243" s="342"/>
      <c r="H243" s="342"/>
      <c r="I243" s="343"/>
      <c r="J243" s="343"/>
      <c r="K243" s="343"/>
      <c r="L243" s="428"/>
      <c r="M243" s="321"/>
      <c r="N243" s="319"/>
      <c r="O243" s="319"/>
      <c r="P243" s="342"/>
      <c r="Q243" s="342"/>
      <c r="R243" s="343"/>
      <c r="S243" s="343"/>
      <c r="T243" s="343"/>
      <c r="U243" s="428"/>
      <c r="V243" s="321"/>
      <c r="W243" s="319"/>
      <c r="X243" s="319"/>
      <c r="Y243" s="342"/>
      <c r="Z243" s="342"/>
      <c r="AA243" s="343"/>
      <c r="AB243" s="343"/>
      <c r="AC243" s="343"/>
    </row>
    <row r="244" spans="2:29">
      <c r="B244" s="321"/>
      <c r="C244" s="321"/>
      <c r="D244" s="321"/>
      <c r="E244" s="321"/>
      <c r="F244" s="424"/>
      <c r="G244" s="342"/>
      <c r="H244" s="342"/>
      <c r="I244" s="343"/>
      <c r="J244" s="343"/>
      <c r="K244" s="343"/>
      <c r="L244" s="428"/>
      <c r="M244" s="321"/>
      <c r="N244" s="321"/>
      <c r="O244" s="321"/>
      <c r="P244" s="342"/>
      <c r="Q244" s="342"/>
      <c r="R244" s="343"/>
      <c r="S244" s="343"/>
      <c r="T244" s="343"/>
      <c r="U244" s="428"/>
      <c r="V244" s="321"/>
      <c r="W244" s="321"/>
      <c r="X244" s="321"/>
      <c r="Y244" s="342"/>
      <c r="Z244" s="342"/>
      <c r="AA244" s="343"/>
      <c r="AB244" s="343"/>
      <c r="AC244" s="343"/>
    </row>
    <row r="245" spans="2:29">
      <c r="B245" s="321"/>
      <c r="C245" s="321"/>
      <c r="D245" s="321"/>
      <c r="E245" s="321"/>
      <c r="F245" s="424"/>
      <c r="G245" s="342"/>
      <c r="H245" s="342"/>
      <c r="I245" s="343"/>
      <c r="J245" s="343"/>
      <c r="K245" s="343"/>
      <c r="L245" s="428"/>
      <c r="M245" s="321"/>
      <c r="N245" s="321"/>
      <c r="O245" s="321"/>
      <c r="P245" s="342"/>
      <c r="Q245" s="342"/>
      <c r="R245" s="343"/>
      <c r="S245" s="343"/>
      <c r="T245" s="343"/>
      <c r="U245" s="428"/>
      <c r="V245" s="321"/>
      <c r="W245" s="321"/>
      <c r="X245" s="321"/>
      <c r="Y245" s="342"/>
      <c r="Z245" s="342"/>
      <c r="AA245" s="343"/>
      <c r="AB245" s="343"/>
      <c r="AC245" s="343"/>
    </row>
    <row r="246" spans="2:29">
      <c r="B246" s="321"/>
      <c r="C246" s="321"/>
      <c r="D246" s="321"/>
      <c r="E246" s="321"/>
      <c r="F246" s="424"/>
      <c r="G246" s="342"/>
      <c r="H246" s="342"/>
      <c r="I246" s="343"/>
      <c r="J246" s="343"/>
      <c r="K246" s="343"/>
      <c r="L246" s="428"/>
      <c r="M246" s="321"/>
      <c r="N246" s="321"/>
      <c r="O246" s="321"/>
      <c r="P246" s="342"/>
      <c r="Q246" s="342"/>
      <c r="R246" s="343"/>
      <c r="S246" s="343"/>
      <c r="T246" s="343"/>
      <c r="U246" s="428"/>
      <c r="V246" s="321"/>
      <c r="W246" s="321"/>
      <c r="X246" s="321"/>
      <c r="Y246" s="342"/>
      <c r="Z246" s="342"/>
      <c r="AA246" s="343"/>
      <c r="AB246" s="343"/>
      <c r="AC246" s="343"/>
    </row>
    <row r="247" spans="2:29">
      <c r="B247" s="321"/>
      <c r="C247" s="321"/>
      <c r="D247" s="321"/>
      <c r="E247" s="321"/>
      <c r="F247" s="424"/>
      <c r="G247" s="342"/>
      <c r="H247" s="342"/>
      <c r="I247" s="343"/>
      <c r="J247" s="343"/>
      <c r="K247" s="343"/>
      <c r="L247" s="428"/>
      <c r="M247" s="321"/>
      <c r="N247" s="321"/>
      <c r="O247" s="321"/>
      <c r="P247" s="342"/>
      <c r="Q247" s="342"/>
      <c r="R247" s="343"/>
      <c r="S247" s="343"/>
      <c r="T247" s="343"/>
      <c r="U247" s="428"/>
      <c r="V247" s="321"/>
      <c r="W247" s="321"/>
      <c r="X247" s="321"/>
      <c r="Y247" s="342"/>
      <c r="Z247" s="342"/>
      <c r="AA247" s="343"/>
      <c r="AB247" s="343"/>
      <c r="AC247" s="343"/>
    </row>
    <row r="248" spans="2:29">
      <c r="B248" s="321"/>
      <c r="C248" s="321"/>
      <c r="D248" s="321"/>
      <c r="E248" s="321"/>
      <c r="F248" s="424"/>
      <c r="G248" s="342"/>
      <c r="H248" s="342"/>
      <c r="I248" s="343"/>
      <c r="J248" s="343"/>
      <c r="K248" s="343"/>
      <c r="L248" s="428"/>
      <c r="M248" s="321"/>
      <c r="N248" s="321"/>
      <c r="O248" s="321"/>
      <c r="P248" s="342"/>
      <c r="Q248" s="342"/>
      <c r="R248" s="343"/>
      <c r="S248" s="343"/>
      <c r="T248" s="343"/>
      <c r="U248" s="428"/>
      <c r="V248" s="321"/>
      <c r="W248" s="321"/>
      <c r="X248" s="321"/>
      <c r="Y248" s="342"/>
      <c r="Z248" s="342"/>
      <c r="AA248" s="343"/>
      <c r="AB248" s="343"/>
      <c r="AC248" s="343"/>
    </row>
    <row r="249" spans="2:29">
      <c r="B249" s="321"/>
      <c r="C249" s="321"/>
      <c r="D249" s="321"/>
      <c r="E249" s="321"/>
      <c r="F249" s="424"/>
      <c r="G249" s="342"/>
      <c r="H249" s="342"/>
      <c r="I249" s="343"/>
      <c r="J249" s="343"/>
      <c r="K249" s="343"/>
      <c r="L249" s="428"/>
      <c r="M249" s="321"/>
      <c r="N249" s="321"/>
      <c r="O249" s="321"/>
      <c r="P249" s="342"/>
      <c r="Q249" s="342"/>
      <c r="R249" s="343"/>
      <c r="S249" s="343"/>
      <c r="T249" s="343"/>
      <c r="U249" s="428"/>
      <c r="V249" s="321"/>
      <c r="W249" s="321"/>
      <c r="X249" s="321"/>
      <c r="Y249" s="342"/>
      <c r="Z249" s="342"/>
      <c r="AA249" s="343"/>
      <c r="AB249" s="343"/>
      <c r="AC249" s="343"/>
    </row>
    <row r="250" spans="2:29">
      <c r="B250" s="321"/>
      <c r="C250" s="321"/>
      <c r="D250" s="321"/>
      <c r="E250" s="321"/>
      <c r="F250" s="424"/>
      <c r="G250" s="342"/>
      <c r="H250" s="342"/>
      <c r="I250" s="343"/>
      <c r="J250" s="343"/>
      <c r="K250" s="343"/>
      <c r="L250" s="428"/>
      <c r="M250" s="321"/>
      <c r="N250" s="321"/>
      <c r="O250" s="321"/>
      <c r="P250" s="342"/>
      <c r="Q250" s="342"/>
      <c r="R250" s="343"/>
      <c r="S250" s="343"/>
      <c r="T250" s="343"/>
      <c r="U250" s="428"/>
      <c r="V250" s="321"/>
      <c r="W250" s="321"/>
      <c r="X250" s="321"/>
      <c r="Y250" s="342"/>
      <c r="Z250" s="342"/>
      <c r="AA250" s="343"/>
      <c r="AB250" s="343"/>
      <c r="AC250" s="343"/>
    </row>
    <row r="251" spans="2:29">
      <c r="B251" s="321"/>
      <c r="C251" s="321"/>
      <c r="D251" s="321"/>
      <c r="E251" s="321"/>
      <c r="F251" s="424"/>
      <c r="G251" s="342"/>
      <c r="H251" s="342"/>
      <c r="I251" s="343"/>
      <c r="J251" s="343"/>
      <c r="K251" s="343"/>
      <c r="L251" s="428"/>
      <c r="M251" s="321"/>
      <c r="N251" s="321"/>
      <c r="O251" s="321"/>
      <c r="P251" s="342"/>
      <c r="Q251" s="342"/>
      <c r="R251" s="343"/>
      <c r="S251" s="343"/>
      <c r="T251" s="343"/>
      <c r="U251" s="428"/>
      <c r="V251" s="321"/>
      <c r="W251" s="321"/>
      <c r="X251" s="321"/>
      <c r="Y251" s="342"/>
      <c r="Z251" s="342"/>
      <c r="AA251" s="343"/>
      <c r="AB251" s="343"/>
      <c r="AC251" s="343"/>
    </row>
    <row r="252" spans="2:29">
      <c r="B252" s="321"/>
      <c r="C252" s="321"/>
      <c r="D252" s="321"/>
      <c r="E252" s="321"/>
      <c r="F252" s="27"/>
      <c r="G252" s="342"/>
      <c r="H252" s="342"/>
      <c r="I252" s="343"/>
      <c r="J252" s="343"/>
      <c r="K252" s="343"/>
      <c r="L252" s="428"/>
      <c r="M252" s="321"/>
      <c r="N252" s="321"/>
      <c r="O252" s="321"/>
      <c r="P252" s="342"/>
      <c r="Q252" s="342"/>
      <c r="R252" s="343"/>
      <c r="S252" s="343"/>
      <c r="T252" s="343"/>
      <c r="U252" s="428"/>
      <c r="V252" s="321"/>
      <c r="W252" s="321"/>
      <c r="X252" s="321"/>
      <c r="Y252" s="342"/>
      <c r="Z252" s="342"/>
      <c r="AA252" s="343"/>
      <c r="AB252" s="343"/>
      <c r="AC252" s="343"/>
    </row>
    <row r="253" spans="2:29">
      <c r="B253" s="321"/>
      <c r="C253" s="321"/>
      <c r="D253" s="321"/>
      <c r="E253" s="321"/>
      <c r="F253" s="27"/>
      <c r="G253" s="342"/>
      <c r="H253" s="342"/>
      <c r="I253" s="343"/>
      <c r="J253" s="343"/>
      <c r="K253" s="343"/>
      <c r="L253" s="428"/>
      <c r="M253" s="321"/>
      <c r="N253" s="321"/>
      <c r="O253" s="321"/>
      <c r="P253" s="342"/>
      <c r="Q253" s="342"/>
      <c r="R253" s="343"/>
      <c r="S253" s="343"/>
      <c r="T253" s="343"/>
      <c r="U253" s="428"/>
      <c r="V253" s="321"/>
      <c r="W253" s="321"/>
      <c r="X253" s="321"/>
      <c r="Y253" s="342"/>
      <c r="Z253" s="342"/>
      <c r="AA253" s="343"/>
      <c r="AB253" s="343"/>
      <c r="AC253" s="343"/>
    </row>
    <row r="254" spans="2:29">
      <c r="B254" s="321"/>
      <c r="C254" s="321"/>
      <c r="D254" s="321"/>
      <c r="E254" s="321"/>
      <c r="F254" s="27"/>
      <c r="G254" s="342"/>
      <c r="H254" s="342"/>
      <c r="I254" s="343"/>
      <c r="J254" s="343"/>
      <c r="K254" s="343"/>
      <c r="L254" s="428"/>
      <c r="M254" s="321"/>
      <c r="N254" s="321"/>
      <c r="O254" s="321"/>
      <c r="P254" s="342"/>
      <c r="Q254" s="342"/>
      <c r="R254" s="343"/>
      <c r="S254" s="343"/>
      <c r="T254" s="343"/>
      <c r="U254" s="428"/>
      <c r="V254" s="321"/>
      <c r="W254" s="321"/>
      <c r="X254" s="321"/>
      <c r="Y254" s="342"/>
      <c r="Z254" s="342"/>
      <c r="AA254" s="343"/>
      <c r="AB254" s="343"/>
      <c r="AC254" s="343"/>
    </row>
    <row r="255" spans="2:29">
      <c r="B255" s="321"/>
      <c r="C255" s="321"/>
      <c r="D255" s="321"/>
      <c r="E255" s="321"/>
      <c r="F255" s="27"/>
      <c r="G255" s="342"/>
      <c r="H255" s="342"/>
      <c r="I255" s="343"/>
      <c r="J255" s="343"/>
      <c r="K255" s="343"/>
      <c r="L255" s="428"/>
      <c r="M255" s="321"/>
      <c r="N255" s="321"/>
      <c r="O255" s="321"/>
      <c r="P255" s="342"/>
      <c r="Q255" s="342"/>
      <c r="R255" s="343"/>
      <c r="S255" s="343"/>
      <c r="T255" s="343"/>
      <c r="U255" s="428"/>
      <c r="V255" s="321"/>
      <c r="W255" s="321"/>
      <c r="X255" s="321"/>
      <c r="Y255" s="342"/>
      <c r="Z255" s="342"/>
      <c r="AA255" s="343"/>
      <c r="AB255" s="343"/>
      <c r="AC255" s="343"/>
    </row>
    <row r="256" spans="2:29">
      <c r="B256" s="321"/>
      <c r="C256" s="321"/>
      <c r="D256" s="321"/>
      <c r="E256" s="321"/>
      <c r="F256" s="27"/>
      <c r="G256" s="342"/>
      <c r="H256" s="342"/>
      <c r="I256" s="343"/>
      <c r="J256" s="343"/>
      <c r="K256" s="343"/>
      <c r="L256" s="428"/>
      <c r="M256" s="321"/>
      <c r="N256" s="321"/>
      <c r="O256" s="321"/>
      <c r="P256" s="342"/>
      <c r="Q256" s="342"/>
      <c r="R256" s="343"/>
      <c r="S256" s="343"/>
      <c r="T256" s="343"/>
      <c r="U256" s="428"/>
      <c r="V256" s="321"/>
      <c r="W256" s="321"/>
      <c r="X256" s="321"/>
      <c r="Y256" s="342"/>
      <c r="Z256" s="342"/>
      <c r="AA256" s="343"/>
      <c r="AB256" s="343"/>
      <c r="AC256" s="343"/>
    </row>
    <row r="257" spans="2:29">
      <c r="B257" s="321"/>
      <c r="C257" s="321"/>
      <c r="D257" s="321"/>
      <c r="E257" s="321"/>
      <c r="F257" s="27"/>
      <c r="G257" s="342"/>
      <c r="H257" s="342"/>
      <c r="I257" s="343"/>
      <c r="J257" s="343"/>
      <c r="K257" s="343"/>
      <c r="L257" s="428"/>
      <c r="M257" s="321"/>
      <c r="N257" s="321"/>
      <c r="O257" s="321"/>
      <c r="P257" s="342"/>
      <c r="Q257" s="342"/>
      <c r="R257" s="343"/>
      <c r="S257" s="343"/>
      <c r="T257" s="343"/>
      <c r="U257" s="428"/>
      <c r="V257" s="321"/>
      <c r="W257" s="321"/>
      <c r="X257" s="321"/>
      <c r="Y257" s="342"/>
      <c r="Z257" s="342"/>
      <c r="AA257" s="343"/>
      <c r="AB257" s="343"/>
      <c r="AC257" s="343"/>
    </row>
    <row r="258" spans="2:29">
      <c r="B258" s="321"/>
      <c r="C258" s="321"/>
      <c r="D258" s="321"/>
      <c r="E258" s="321"/>
      <c r="F258" s="27"/>
      <c r="G258" s="342"/>
      <c r="H258" s="342"/>
      <c r="I258" s="343"/>
      <c r="J258" s="343"/>
      <c r="K258" s="343"/>
      <c r="L258" s="428"/>
      <c r="M258" s="321"/>
      <c r="N258" s="321"/>
      <c r="O258" s="321"/>
      <c r="P258" s="342"/>
      <c r="Q258" s="342"/>
      <c r="R258" s="343"/>
      <c r="S258" s="343"/>
      <c r="T258" s="343"/>
      <c r="U258" s="428"/>
      <c r="V258" s="321"/>
      <c r="W258" s="321"/>
      <c r="X258" s="321"/>
      <c r="Y258" s="342"/>
      <c r="Z258" s="342"/>
      <c r="AA258" s="343"/>
      <c r="AB258" s="343"/>
      <c r="AC258" s="343"/>
    </row>
    <row r="259" spans="2:29">
      <c r="B259" s="321"/>
      <c r="C259" s="321"/>
      <c r="D259" s="321"/>
      <c r="E259" s="321"/>
      <c r="F259" s="27"/>
      <c r="G259" s="342"/>
      <c r="H259" s="342"/>
      <c r="I259" s="343"/>
      <c r="J259" s="343"/>
      <c r="K259" s="343"/>
      <c r="L259" s="428"/>
      <c r="M259" s="321"/>
      <c r="N259" s="321"/>
      <c r="O259" s="321"/>
      <c r="P259" s="342"/>
      <c r="Q259" s="342"/>
      <c r="R259" s="343"/>
      <c r="S259" s="343"/>
      <c r="T259" s="343"/>
      <c r="U259" s="428"/>
      <c r="V259" s="321"/>
      <c r="W259" s="321"/>
      <c r="X259" s="321"/>
      <c r="Y259" s="342"/>
      <c r="Z259" s="342"/>
      <c r="AA259" s="343"/>
      <c r="AB259" s="343"/>
      <c r="AC259" s="343"/>
    </row>
    <row r="260" spans="2:29">
      <c r="B260" s="321"/>
      <c r="C260" s="321"/>
      <c r="D260" s="321"/>
      <c r="E260" s="321"/>
      <c r="F260" s="27"/>
      <c r="G260" s="342"/>
      <c r="H260" s="342"/>
      <c r="I260" s="343"/>
      <c r="J260" s="343"/>
      <c r="K260" s="343"/>
      <c r="L260" s="428"/>
      <c r="M260" s="321"/>
      <c r="N260" s="321"/>
      <c r="O260" s="321"/>
      <c r="P260" s="342"/>
      <c r="Q260" s="342"/>
      <c r="R260" s="343"/>
      <c r="S260" s="343"/>
      <c r="T260" s="343"/>
      <c r="U260" s="428"/>
      <c r="V260" s="321"/>
      <c r="W260" s="321"/>
      <c r="X260" s="321"/>
      <c r="Y260" s="342"/>
      <c r="Z260" s="342"/>
      <c r="AA260" s="343"/>
      <c r="AB260" s="343"/>
      <c r="AC260" s="343"/>
    </row>
    <row r="261" spans="2:29">
      <c r="B261" s="321"/>
      <c r="C261" s="321"/>
      <c r="D261" s="321"/>
      <c r="E261" s="321"/>
      <c r="F261" s="27"/>
      <c r="G261" s="342"/>
      <c r="H261" s="342"/>
      <c r="I261" s="343"/>
      <c r="J261" s="343"/>
      <c r="K261" s="343"/>
      <c r="L261" s="428"/>
      <c r="M261" s="321"/>
      <c r="N261" s="321"/>
      <c r="O261" s="321"/>
      <c r="P261" s="342"/>
      <c r="Q261" s="342"/>
      <c r="R261" s="343"/>
      <c r="S261" s="343"/>
      <c r="T261" s="343"/>
      <c r="U261" s="428"/>
      <c r="V261" s="321"/>
      <c r="W261" s="321"/>
      <c r="X261" s="321"/>
      <c r="Y261" s="342"/>
      <c r="Z261" s="342"/>
      <c r="AA261" s="343"/>
      <c r="AB261" s="343"/>
      <c r="AC261" s="343"/>
    </row>
    <row r="262" spans="2:29">
      <c r="B262" s="321"/>
      <c r="C262" s="321"/>
      <c r="D262" s="321"/>
      <c r="E262" s="321"/>
      <c r="F262" s="27"/>
      <c r="G262" s="342"/>
      <c r="H262" s="342"/>
      <c r="I262" s="343"/>
      <c r="J262" s="343"/>
      <c r="K262" s="343"/>
      <c r="L262" s="428"/>
      <c r="M262" s="321"/>
      <c r="N262" s="321"/>
      <c r="O262" s="321"/>
      <c r="P262" s="342"/>
      <c r="Q262" s="342"/>
      <c r="R262" s="343"/>
      <c r="S262" s="343"/>
      <c r="T262" s="343"/>
      <c r="U262" s="428"/>
      <c r="V262" s="321"/>
      <c r="W262" s="321"/>
      <c r="X262" s="321"/>
      <c r="Y262" s="342"/>
      <c r="Z262" s="342"/>
      <c r="AA262" s="343"/>
      <c r="AB262" s="343"/>
      <c r="AC262" s="343"/>
    </row>
    <row r="263" spans="2:29">
      <c r="B263" s="321"/>
      <c r="C263" s="321"/>
      <c r="D263" s="321"/>
      <c r="E263" s="321"/>
      <c r="F263" s="27"/>
      <c r="G263" s="342"/>
      <c r="H263" s="342"/>
      <c r="I263" s="343"/>
      <c r="J263" s="343"/>
      <c r="K263" s="343"/>
      <c r="L263" s="428"/>
      <c r="M263" s="321"/>
      <c r="N263" s="321"/>
      <c r="O263" s="321"/>
      <c r="P263" s="342"/>
      <c r="Q263" s="342"/>
      <c r="R263" s="343"/>
      <c r="S263" s="343"/>
      <c r="T263" s="343"/>
      <c r="U263" s="428"/>
      <c r="V263" s="321"/>
      <c r="W263" s="321"/>
      <c r="X263" s="321"/>
      <c r="Y263" s="342"/>
      <c r="Z263" s="342"/>
      <c r="AA263" s="343"/>
      <c r="AB263" s="343"/>
      <c r="AC263" s="343"/>
    </row>
    <row r="264" spans="2:29">
      <c r="B264" s="321"/>
      <c r="C264" s="321"/>
      <c r="D264" s="321"/>
      <c r="E264" s="321"/>
      <c r="F264" s="27"/>
      <c r="G264" s="342"/>
      <c r="H264" s="342"/>
      <c r="I264" s="343"/>
      <c r="J264" s="343"/>
      <c r="K264" s="343"/>
      <c r="L264" s="428"/>
      <c r="M264" s="321"/>
      <c r="N264" s="321"/>
      <c r="O264" s="321"/>
      <c r="P264" s="342"/>
      <c r="Q264" s="342"/>
      <c r="R264" s="343"/>
      <c r="S264" s="343"/>
      <c r="T264" s="343"/>
      <c r="U264" s="428"/>
      <c r="V264" s="321"/>
      <c r="W264" s="321"/>
      <c r="X264" s="321"/>
      <c r="Y264" s="342"/>
      <c r="Z264" s="342"/>
      <c r="AA264" s="343"/>
      <c r="AB264" s="343"/>
      <c r="AC264" s="343"/>
    </row>
    <row r="265" spans="2:29">
      <c r="B265" s="321"/>
      <c r="C265" s="321"/>
      <c r="D265" s="321"/>
      <c r="E265" s="321"/>
      <c r="F265" s="27"/>
      <c r="G265" s="342"/>
      <c r="H265" s="342"/>
      <c r="I265" s="343"/>
      <c r="J265" s="343"/>
      <c r="K265" s="343"/>
      <c r="L265" s="428"/>
      <c r="M265" s="321"/>
      <c r="N265" s="321"/>
      <c r="O265" s="321"/>
      <c r="P265" s="342"/>
      <c r="Q265" s="342"/>
      <c r="R265" s="343"/>
      <c r="S265" s="343"/>
      <c r="T265" s="343"/>
      <c r="U265" s="428"/>
      <c r="V265" s="321"/>
      <c r="W265" s="321"/>
      <c r="X265" s="321"/>
      <c r="Y265" s="342"/>
      <c r="Z265" s="342"/>
      <c r="AA265" s="343"/>
      <c r="AB265" s="343"/>
      <c r="AC265" s="343"/>
    </row>
    <row r="266" spans="2:29">
      <c r="B266" s="321"/>
      <c r="C266" s="321"/>
      <c r="D266" s="321"/>
      <c r="E266" s="321"/>
      <c r="F266" s="27"/>
      <c r="G266" s="342"/>
      <c r="H266" s="342"/>
      <c r="I266" s="343"/>
      <c r="J266" s="343"/>
      <c r="K266" s="343"/>
      <c r="L266" s="428"/>
      <c r="M266" s="321"/>
      <c r="N266" s="321"/>
      <c r="O266" s="321"/>
      <c r="P266" s="342"/>
      <c r="Q266" s="342"/>
      <c r="R266" s="343"/>
      <c r="S266" s="343"/>
      <c r="T266" s="343"/>
      <c r="U266" s="428"/>
      <c r="V266" s="321"/>
      <c r="W266" s="321"/>
      <c r="X266" s="321"/>
      <c r="Y266" s="342"/>
      <c r="Z266" s="342"/>
      <c r="AA266" s="343"/>
      <c r="AB266" s="343"/>
      <c r="AC266" s="343"/>
    </row>
    <row r="267" spans="2:29">
      <c r="B267" s="321"/>
      <c r="C267" s="321"/>
      <c r="D267" s="321"/>
      <c r="E267" s="321"/>
      <c r="F267" s="321"/>
      <c r="G267" s="342"/>
      <c r="H267" s="342"/>
      <c r="I267" s="343"/>
      <c r="J267" s="343"/>
      <c r="K267" s="343"/>
      <c r="L267" s="428"/>
      <c r="M267" s="321"/>
      <c r="N267" s="321"/>
      <c r="O267" s="321"/>
      <c r="P267" s="342"/>
      <c r="Q267" s="342"/>
      <c r="R267" s="343"/>
      <c r="S267" s="343"/>
      <c r="T267" s="343"/>
      <c r="U267" s="428"/>
      <c r="V267" s="321"/>
      <c r="W267" s="321"/>
      <c r="X267" s="321"/>
      <c r="Y267" s="342"/>
      <c r="Z267" s="342"/>
      <c r="AA267" s="343"/>
      <c r="AB267" s="343"/>
      <c r="AC267" s="343"/>
    </row>
    <row r="268" spans="2:29">
      <c r="B268" s="321"/>
      <c r="C268" s="321"/>
      <c r="D268" s="321"/>
      <c r="E268" s="321"/>
      <c r="F268" s="321"/>
      <c r="G268" s="342"/>
      <c r="H268" s="342"/>
      <c r="I268" s="343"/>
      <c r="J268" s="343"/>
      <c r="K268" s="343"/>
      <c r="L268" s="428"/>
      <c r="M268" s="321"/>
      <c r="N268" s="321"/>
      <c r="O268" s="321"/>
      <c r="P268" s="342"/>
      <c r="Q268" s="342"/>
      <c r="R268" s="343"/>
      <c r="S268" s="343"/>
      <c r="T268" s="343"/>
      <c r="U268" s="428"/>
      <c r="V268" s="321"/>
      <c r="W268" s="321"/>
      <c r="X268" s="321"/>
      <c r="Y268" s="342"/>
      <c r="Z268" s="342"/>
      <c r="AA268" s="343"/>
      <c r="AB268" s="343"/>
      <c r="AC268" s="343"/>
    </row>
    <row r="269" spans="2:29">
      <c r="B269" s="321"/>
      <c r="C269" s="321"/>
      <c r="D269" s="321"/>
      <c r="E269" s="321"/>
      <c r="F269" s="321"/>
      <c r="G269" s="342"/>
      <c r="H269" s="342"/>
      <c r="I269" s="343"/>
      <c r="J269" s="343"/>
      <c r="K269" s="343"/>
      <c r="L269" s="428"/>
      <c r="M269" s="321"/>
      <c r="N269" s="321"/>
      <c r="O269" s="321"/>
      <c r="P269" s="342"/>
      <c r="Q269" s="342"/>
      <c r="R269" s="343"/>
      <c r="S269" s="343"/>
      <c r="T269" s="343"/>
      <c r="U269" s="428"/>
      <c r="V269" s="321"/>
      <c r="W269" s="321"/>
      <c r="X269" s="321"/>
      <c r="Y269" s="342"/>
      <c r="Z269" s="342"/>
      <c r="AA269" s="343"/>
      <c r="AB269" s="343"/>
      <c r="AC269" s="343"/>
    </row>
    <row r="270" spans="2:29">
      <c r="B270" s="321"/>
      <c r="C270" s="321"/>
      <c r="D270" s="321"/>
      <c r="E270" s="321"/>
      <c r="F270" s="321"/>
      <c r="G270" s="342"/>
      <c r="H270" s="342"/>
      <c r="I270" s="343"/>
      <c r="J270" s="343"/>
      <c r="K270" s="343"/>
      <c r="L270" s="428"/>
      <c r="M270" s="321"/>
      <c r="N270" s="321"/>
      <c r="O270" s="321"/>
      <c r="P270" s="342"/>
      <c r="Q270" s="342"/>
      <c r="R270" s="343"/>
      <c r="S270" s="343"/>
      <c r="T270" s="343"/>
      <c r="U270" s="428"/>
      <c r="V270" s="321"/>
      <c r="W270" s="321"/>
      <c r="X270" s="321"/>
      <c r="Y270" s="342"/>
      <c r="Z270" s="342"/>
      <c r="AA270" s="343"/>
      <c r="AB270" s="343"/>
      <c r="AC270" s="343"/>
    </row>
    <row r="271" spans="2:29">
      <c r="B271" s="321"/>
      <c r="C271" s="321"/>
      <c r="D271" s="321"/>
      <c r="E271" s="321"/>
      <c r="F271" s="321"/>
      <c r="G271" s="342"/>
      <c r="H271" s="342"/>
      <c r="I271" s="343"/>
      <c r="J271" s="343"/>
      <c r="K271" s="343"/>
      <c r="L271" s="428"/>
      <c r="M271" s="321"/>
      <c r="N271" s="321"/>
      <c r="O271" s="321"/>
      <c r="P271" s="342"/>
      <c r="Q271" s="342"/>
      <c r="R271" s="343"/>
      <c r="S271" s="343"/>
      <c r="T271" s="343"/>
      <c r="U271" s="428"/>
      <c r="V271" s="321"/>
      <c r="W271" s="321"/>
      <c r="X271" s="321"/>
      <c r="Y271" s="342"/>
      <c r="Z271" s="342"/>
      <c r="AA271" s="343"/>
      <c r="AB271" s="343"/>
      <c r="AC271" s="343"/>
    </row>
    <row r="272" spans="2:29">
      <c r="B272" s="321"/>
      <c r="C272" s="321"/>
      <c r="D272" s="321"/>
      <c r="E272" s="321"/>
      <c r="F272" s="321"/>
      <c r="G272" s="342"/>
      <c r="H272" s="342"/>
      <c r="I272" s="343"/>
      <c r="J272" s="343"/>
      <c r="K272" s="343"/>
      <c r="L272" s="428"/>
      <c r="M272" s="321"/>
      <c r="N272" s="321"/>
      <c r="O272" s="321"/>
      <c r="P272" s="342"/>
      <c r="Q272" s="342"/>
      <c r="R272" s="343"/>
      <c r="S272" s="343"/>
      <c r="T272" s="343"/>
      <c r="U272" s="428"/>
      <c r="V272" s="321"/>
      <c r="W272" s="321"/>
      <c r="X272" s="321"/>
      <c r="Y272" s="342"/>
      <c r="Z272" s="342"/>
      <c r="AA272" s="343"/>
      <c r="AB272" s="343"/>
      <c r="AC272" s="343"/>
    </row>
    <row r="273" spans="2:29">
      <c r="B273" s="321"/>
      <c r="C273" s="321"/>
      <c r="D273" s="321"/>
      <c r="E273" s="321"/>
      <c r="F273" s="321"/>
      <c r="G273" s="342"/>
      <c r="H273" s="342"/>
      <c r="I273" s="343"/>
      <c r="J273" s="343"/>
      <c r="K273" s="343"/>
      <c r="L273" s="428"/>
      <c r="M273" s="321"/>
      <c r="N273" s="321"/>
      <c r="O273" s="321"/>
      <c r="P273" s="342"/>
      <c r="Q273" s="342"/>
      <c r="R273" s="343"/>
      <c r="S273" s="343"/>
      <c r="T273" s="343"/>
      <c r="U273" s="428"/>
      <c r="V273" s="321"/>
      <c r="W273" s="321"/>
      <c r="X273" s="321"/>
      <c r="Y273" s="342"/>
      <c r="Z273" s="342"/>
      <c r="AA273" s="343"/>
      <c r="AB273" s="343"/>
      <c r="AC273" s="343"/>
    </row>
    <row r="274" spans="2:29">
      <c r="B274" s="321"/>
      <c r="C274" s="321"/>
      <c r="D274" s="321"/>
      <c r="E274" s="321"/>
      <c r="F274" s="321"/>
      <c r="G274" s="342"/>
      <c r="H274" s="342"/>
      <c r="I274" s="343"/>
      <c r="J274" s="343"/>
      <c r="K274" s="343"/>
      <c r="L274" s="428"/>
      <c r="M274" s="321"/>
      <c r="N274" s="321"/>
      <c r="O274" s="321"/>
      <c r="P274" s="342"/>
      <c r="Q274" s="342"/>
      <c r="R274" s="343"/>
      <c r="S274" s="343"/>
      <c r="T274" s="343"/>
      <c r="U274" s="428"/>
      <c r="V274" s="321"/>
      <c r="W274" s="321"/>
      <c r="X274" s="321"/>
      <c r="Y274" s="342"/>
      <c r="Z274" s="342"/>
      <c r="AA274" s="343"/>
      <c r="AB274" s="343"/>
      <c r="AC274" s="343"/>
    </row>
    <row r="275" spans="2:29">
      <c r="B275" s="321"/>
      <c r="C275" s="321"/>
      <c r="D275" s="321"/>
      <c r="E275" s="321"/>
      <c r="F275" s="321"/>
      <c r="G275" s="342"/>
      <c r="H275" s="342"/>
      <c r="I275" s="343"/>
      <c r="J275" s="343"/>
      <c r="K275" s="343"/>
      <c r="L275" s="428"/>
      <c r="M275" s="321"/>
      <c r="N275" s="321"/>
      <c r="O275" s="321"/>
      <c r="P275" s="342"/>
      <c r="Q275" s="342"/>
      <c r="R275" s="343"/>
      <c r="S275" s="343"/>
      <c r="T275" s="343"/>
      <c r="U275" s="428"/>
      <c r="V275" s="321"/>
      <c r="W275" s="321"/>
      <c r="X275" s="321"/>
      <c r="Y275" s="342"/>
      <c r="Z275" s="342"/>
      <c r="AA275" s="343"/>
      <c r="AB275" s="343"/>
      <c r="AC275" s="343"/>
    </row>
    <row r="276" spans="2:29">
      <c r="B276" s="321"/>
      <c r="C276" s="321"/>
      <c r="D276" s="321"/>
      <c r="E276" s="321"/>
      <c r="F276" s="321"/>
      <c r="G276" s="342"/>
      <c r="H276" s="342"/>
      <c r="I276" s="343"/>
      <c r="J276" s="343"/>
      <c r="K276" s="343"/>
      <c r="L276" s="428"/>
      <c r="M276" s="321"/>
      <c r="N276" s="321"/>
      <c r="O276" s="321"/>
      <c r="P276" s="342"/>
      <c r="Q276" s="342"/>
      <c r="R276" s="343"/>
      <c r="S276" s="343"/>
      <c r="T276" s="343"/>
      <c r="U276" s="428"/>
      <c r="V276" s="321"/>
      <c r="W276" s="321"/>
      <c r="X276" s="321"/>
      <c r="Y276" s="342"/>
      <c r="Z276" s="342"/>
      <c r="AA276" s="343"/>
      <c r="AB276" s="343"/>
      <c r="AC276" s="343"/>
    </row>
  </sheetData>
  <mergeCells count="6">
    <mergeCell ref="W5:X5"/>
    <mergeCell ref="Y5:Z5"/>
    <mergeCell ref="E5:F5"/>
    <mergeCell ref="G5:H5"/>
    <mergeCell ref="N5:O5"/>
    <mergeCell ref="P5:Q5"/>
  </mergeCells>
  <pageMargins left="0.7" right="0.7" top="0.75" bottom="0.75" header="0.3" footer="0.3"/>
  <pageSetup paperSize="17" scale="93" fitToHeight="0" orientation="landscape" r:id="rId1"/>
  <ignoredErrors>
    <ignoredError sqref="Q87 H87 H81 H94 H108 H114 H121 H159 H198 H1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39997558519241921"/>
  </sheetPr>
  <dimension ref="C1:AN93"/>
  <sheetViews>
    <sheetView showGridLines="0" zoomScale="110" zoomScaleNormal="110" workbookViewId="0">
      <selection activeCell="H11" sqref="H11"/>
    </sheetView>
  </sheetViews>
  <sheetFormatPr defaultColWidth="9.140625" defaultRowHeight="12.75"/>
  <cols>
    <col min="1" max="2" width="0.85546875" style="81" customWidth="1"/>
    <col min="3" max="3" width="1.85546875" style="82" customWidth="1"/>
    <col min="4" max="4" width="73.7109375" style="1" customWidth="1"/>
    <col min="5" max="5" width="0.85546875" style="221" customWidth="1"/>
    <col min="6" max="7" width="0.85546875" style="222" customWidth="1"/>
    <col min="8" max="9" width="8.85546875" style="147" customWidth="1"/>
    <col min="10" max="10" width="8.85546875" style="2" customWidth="1"/>
    <col min="11" max="11" width="9.5703125" style="148" bestFit="1" customWidth="1"/>
    <col min="12" max="14" width="0.85546875" style="222" customWidth="1"/>
    <col min="15" max="16" width="11.7109375" style="147" customWidth="1"/>
    <col min="17" max="17" width="8.85546875" style="2" customWidth="1"/>
    <col min="18" max="18" width="8.85546875" style="148" customWidth="1"/>
    <col min="19" max="21" width="0.85546875" style="222" customWidth="1"/>
    <col min="22" max="23" width="11.7109375" style="147" customWidth="1"/>
    <col min="24" max="24" width="8.85546875" style="2" customWidth="1"/>
    <col min="25" max="25" width="8.85546875" style="148" customWidth="1"/>
    <col min="26" max="26" width="0.85546875" style="222" customWidth="1"/>
    <col min="27" max="28" width="0.85546875" style="113" customWidth="1"/>
    <col min="29" max="29" width="9.140625" style="113"/>
    <col min="30" max="16384" width="9.140625" style="81"/>
  </cols>
  <sheetData>
    <row r="1" spans="3:40" s="204" customFormat="1" ht="23.25">
      <c r="C1" s="372" t="s">
        <v>396</v>
      </c>
      <c r="D1" s="199"/>
      <c r="E1" s="373"/>
      <c r="F1" s="373"/>
      <c r="G1" s="373"/>
      <c r="H1" s="373"/>
      <c r="I1" s="430"/>
      <c r="J1" s="373"/>
      <c r="K1" s="373"/>
      <c r="L1" s="373"/>
      <c r="M1" s="373"/>
      <c r="N1" s="373"/>
      <c r="O1" s="373"/>
      <c r="P1" s="430"/>
      <c r="Q1" s="373"/>
      <c r="R1" s="373"/>
      <c r="S1" s="373"/>
      <c r="T1" s="373"/>
      <c r="U1" s="373"/>
      <c r="V1" s="373"/>
      <c r="W1" s="430"/>
      <c r="X1" s="373"/>
      <c r="Y1" s="373"/>
      <c r="Z1" s="373"/>
      <c r="AA1" s="202"/>
      <c r="AB1" s="203"/>
      <c r="AC1" s="203"/>
      <c r="AD1" s="200"/>
      <c r="AE1" s="200"/>
      <c r="AF1" s="200"/>
      <c r="AG1" s="200"/>
      <c r="AH1" s="200"/>
      <c r="AI1" s="200"/>
      <c r="AJ1" s="201"/>
      <c r="AK1" s="200"/>
      <c r="AL1" s="200"/>
      <c r="AM1" s="200"/>
    </row>
    <row r="2" spans="3:40" s="210" customFormat="1">
      <c r="C2" s="370" t="s">
        <v>438</v>
      </c>
      <c r="D2" s="205"/>
      <c r="E2" s="371"/>
      <c r="F2" s="205"/>
      <c r="G2" s="371"/>
      <c r="H2" s="371"/>
      <c r="I2" s="429"/>
      <c r="J2" s="371"/>
      <c r="K2" s="371"/>
      <c r="L2" s="371"/>
      <c r="M2" s="205"/>
      <c r="N2" s="371"/>
      <c r="O2" s="371"/>
      <c r="P2" s="429"/>
      <c r="Q2" s="371"/>
      <c r="R2" s="371"/>
      <c r="S2" s="371"/>
      <c r="T2" s="205"/>
      <c r="U2" s="371"/>
      <c r="V2" s="371"/>
      <c r="W2" s="429"/>
      <c r="X2" s="371"/>
      <c r="Y2" s="371"/>
      <c r="Z2" s="371"/>
      <c r="AA2" s="208"/>
      <c r="AB2" s="209"/>
      <c r="AC2" s="209"/>
      <c r="AD2" s="205"/>
      <c r="AE2" s="206"/>
      <c r="AF2" s="205"/>
      <c r="AG2" s="206"/>
      <c r="AH2" s="206"/>
      <c r="AI2" s="206"/>
      <c r="AJ2" s="207"/>
      <c r="AK2" s="206"/>
      <c r="AL2" s="206"/>
      <c r="AM2" s="205"/>
      <c r="AN2" s="205"/>
    </row>
    <row r="3" spans="3:40" s="210" customFormat="1" ht="4.9000000000000004" customHeight="1" thickBot="1">
      <c r="C3" s="205"/>
      <c r="D3" s="370"/>
      <c r="E3" s="371"/>
      <c r="F3" s="205"/>
      <c r="G3" s="371"/>
      <c r="H3" s="371"/>
      <c r="I3" s="429"/>
      <c r="J3" s="371"/>
      <c r="K3" s="371"/>
      <c r="L3" s="371"/>
      <c r="M3" s="205"/>
      <c r="N3" s="371"/>
      <c r="O3" s="371"/>
      <c r="P3" s="429"/>
      <c r="Q3" s="371"/>
      <c r="R3" s="371"/>
      <c r="S3" s="371"/>
      <c r="T3" s="205"/>
      <c r="U3" s="371"/>
      <c r="V3" s="371"/>
      <c r="W3" s="429"/>
      <c r="X3" s="371"/>
      <c r="Y3" s="371"/>
      <c r="Z3" s="371"/>
      <c r="AA3" s="208"/>
      <c r="AB3" s="209"/>
      <c r="AC3" s="209"/>
      <c r="AD3" s="205"/>
      <c r="AE3" s="206"/>
      <c r="AF3" s="205"/>
      <c r="AG3" s="206"/>
      <c r="AH3" s="206"/>
      <c r="AI3" s="206"/>
      <c r="AJ3" s="207"/>
      <c r="AK3" s="206"/>
      <c r="AL3" s="206"/>
      <c r="AM3" s="205"/>
      <c r="AN3" s="205"/>
    </row>
    <row r="4" spans="3:40" ht="24" customHeight="1" thickTop="1">
      <c r="C4" s="211" t="s">
        <v>43</v>
      </c>
      <c r="D4" s="212"/>
      <c r="E4" s="213"/>
      <c r="F4" s="213"/>
      <c r="G4" s="214"/>
      <c r="H4" s="595" t="s">
        <v>386</v>
      </c>
      <c r="I4" s="595"/>
      <c r="J4" s="594" t="s">
        <v>424</v>
      </c>
      <c r="K4" s="594"/>
      <c r="L4" s="215"/>
      <c r="M4" s="213"/>
      <c r="N4" s="214"/>
      <c r="O4" s="595" t="s">
        <v>421</v>
      </c>
      <c r="P4" s="595"/>
      <c r="Q4" s="594" t="s">
        <v>397</v>
      </c>
      <c r="R4" s="594"/>
      <c r="S4" s="215"/>
      <c r="T4" s="213"/>
      <c r="U4" s="214"/>
      <c r="V4" s="595" t="s">
        <v>422</v>
      </c>
      <c r="W4" s="595"/>
      <c r="X4" s="594" t="s">
        <v>425</v>
      </c>
      <c r="Y4" s="594"/>
      <c r="Z4" s="215"/>
    </row>
    <row r="5" spans="3:40" ht="13.15" customHeight="1" thickBot="1">
      <c r="C5" s="216" t="s">
        <v>44</v>
      </c>
      <c r="D5" s="217"/>
      <c r="E5" s="217"/>
      <c r="F5" s="218"/>
      <c r="G5" s="219"/>
      <c r="H5" s="554">
        <v>2017</v>
      </c>
      <c r="I5" s="467">
        <v>2016</v>
      </c>
      <c r="J5" s="471" t="s">
        <v>2</v>
      </c>
      <c r="K5" s="472" t="s">
        <v>3</v>
      </c>
      <c r="L5" s="220"/>
      <c r="M5" s="218"/>
      <c r="N5" s="219"/>
      <c r="O5" s="554" t="s">
        <v>4</v>
      </c>
      <c r="P5" s="467" t="s">
        <v>5</v>
      </c>
      <c r="Q5" s="471" t="s">
        <v>2</v>
      </c>
      <c r="R5" s="472" t="s">
        <v>3</v>
      </c>
      <c r="S5" s="220"/>
      <c r="T5" s="218"/>
      <c r="U5" s="219"/>
      <c r="V5" s="554">
        <v>2017</v>
      </c>
      <c r="W5" s="125">
        <v>2016</v>
      </c>
      <c r="X5" s="471" t="s">
        <v>2</v>
      </c>
      <c r="Y5" s="472" t="s">
        <v>3</v>
      </c>
      <c r="Z5" s="220"/>
    </row>
    <row r="6" spans="3:40" ht="5.0999999999999996" customHeight="1" thickTop="1">
      <c r="G6" s="223"/>
      <c r="H6" s="224"/>
      <c r="I6" s="450"/>
      <c r="J6" s="473"/>
      <c r="K6" s="474"/>
      <c r="L6" s="225"/>
      <c r="N6" s="223"/>
      <c r="O6" s="224"/>
      <c r="P6" s="450"/>
      <c r="Q6" s="473"/>
      <c r="R6" s="474"/>
      <c r="S6" s="225"/>
      <c r="U6" s="223"/>
      <c r="V6" s="224"/>
      <c r="W6" s="450"/>
      <c r="X6" s="473"/>
      <c r="Y6" s="474"/>
      <c r="Z6" s="225"/>
    </row>
    <row r="7" spans="3:40" ht="13.15" customHeight="1">
      <c r="C7" s="226" t="s">
        <v>45</v>
      </c>
      <c r="D7" s="145"/>
      <c r="E7" s="227"/>
      <c r="F7" s="228"/>
      <c r="G7" s="229"/>
      <c r="H7" s="230">
        <f>MONTH!E9</f>
        <v>137330</v>
      </c>
      <c r="I7" s="451">
        <f>MONTH!F9</f>
        <v>125211</v>
      </c>
      <c r="J7" s="475">
        <f>H7-I7</f>
        <v>12119</v>
      </c>
      <c r="K7" s="476">
        <f>IF(I7=0,"-",(H7-I7)/I7)</f>
        <v>9.6788620808075973E-2</v>
      </c>
      <c r="L7" s="231"/>
      <c r="M7" s="228"/>
      <c r="N7" s="229"/>
      <c r="O7" s="230">
        <f>MONTH!N9</f>
        <v>1492952</v>
      </c>
      <c r="P7" s="451">
        <f>MONTH!O9</f>
        <v>1483601.8966413543</v>
      </c>
      <c r="Q7" s="475">
        <f>O7-P7</f>
        <v>9350.1033586456906</v>
      </c>
      <c r="R7" s="476">
        <f>IF(P7=0,"-",(O7-P7)/P7)</f>
        <v>6.3022994105176606E-3</v>
      </c>
      <c r="S7" s="231"/>
      <c r="T7" s="228"/>
      <c r="U7" s="229"/>
      <c r="V7" s="230">
        <f>MONTH!W9</f>
        <v>753445</v>
      </c>
      <c r="W7" s="451">
        <f>MONTH!X9</f>
        <v>738392.89664135431</v>
      </c>
      <c r="X7" s="475">
        <f>V7-W7</f>
        <v>15052.103358645691</v>
      </c>
      <c r="Y7" s="476">
        <f>IF(W7=0,"-",(V7-W7)/W7)</f>
        <v>2.0384951462983351E-2</v>
      </c>
      <c r="Z7" s="231"/>
    </row>
    <row r="8" spans="3:40" ht="5.0999999999999996" customHeight="1">
      <c r="C8" s="232"/>
      <c r="G8" s="223"/>
      <c r="H8" s="233"/>
      <c r="I8" s="452"/>
      <c r="J8" s="477"/>
      <c r="K8" s="478"/>
      <c r="L8" s="225"/>
      <c r="N8" s="223"/>
      <c r="O8" s="233"/>
      <c r="P8" s="452"/>
      <c r="Q8" s="477"/>
      <c r="R8" s="478"/>
      <c r="S8" s="225"/>
      <c r="U8" s="223"/>
      <c r="V8" s="233"/>
      <c r="W8" s="452"/>
      <c r="X8" s="477"/>
      <c r="Y8" s="478"/>
      <c r="Z8" s="225"/>
    </row>
    <row r="9" spans="3:40" ht="13.15" customHeight="1">
      <c r="C9" s="234" t="s">
        <v>46</v>
      </c>
      <c r="D9" s="146"/>
      <c r="E9" s="235"/>
      <c r="F9" s="228"/>
      <c r="G9" s="229"/>
      <c r="H9" s="230">
        <f>MONTH!E11</f>
        <v>136250</v>
      </c>
      <c r="I9" s="453">
        <f>MONTH!F11</f>
        <v>124246</v>
      </c>
      <c r="J9" s="479">
        <f>H9-I9</f>
        <v>12004</v>
      </c>
      <c r="K9" s="480">
        <f>IF(I9=0,"-",(H9-I9)/I9)</f>
        <v>9.6614780355101973E-2</v>
      </c>
      <c r="L9" s="231"/>
      <c r="M9" s="228"/>
      <c r="N9" s="229"/>
      <c r="O9" s="230">
        <f>MONTH!N11</f>
        <v>1473728</v>
      </c>
      <c r="P9" s="453">
        <f>MONTH!O11</f>
        <v>1463734.8966413543</v>
      </c>
      <c r="Q9" s="479">
        <f>O9-P9</f>
        <v>9993.1033586456906</v>
      </c>
      <c r="R9" s="480">
        <f>IF(P9=0,"-",(O9-P9)/P9)</f>
        <v>6.8271265388121782E-3</v>
      </c>
      <c r="S9" s="231"/>
      <c r="T9" s="228"/>
      <c r="U9" s="229"/>
      <c r="V9" s="230">
        <f>MONTH!W11</f>
        <v>742414</v>
      </c>
      <c r="W9" s="453">
        <f>MONTH!X11</f>
        <v>726552.89664135431</v>
      </c>
      <c r="X9" s="479">
        <f>V9-W9</f>
        <v>15861.103358645691</v>
      </c>
      <c r="Y9" s="480">
        <f>IF(W9=0,"-",(V9-W9)/W9)</f>
        <v>2.1830624352290141E-2</v>
      </c>
      <c r="Z9" s="231"/>
    </row>
    <row r="10" spans="3:40" ht="13.15" customHeight="1">
      <c r="C10" s="232"/>
      <c r="D10" s="150" t="s">
        <v>15</v>
      </c>
      <c r="E10" s="236"/>
      <c r="F10" s="236"/>
      <c r="G10" s="237"/>
      <c r="H10" s="238">
        <f>MONTH!E13</f>
        <v>55456</v>
      </c>
      <c r="I10" s="447">
        <f>MONTH!F13</f>
        <v>54057</v>
      </c>
      <c r="J10" s="481">
        <f>H10-I10</f>
        <v>1399</v>
      </c>
      <c r="K10" s="482">
        <f>IF(I10=0,"-",(H10-I10)/I10)</f>
        <v>2.5880089535120335E-2</v>
      </c>
      <c r="L10" s="239"/>
      <c r="M10" s="236"/>
      <c r="N10" s="237"/>
      <c r="O10" s="238">
        <f>MONTH!N13</f>
        <v>647467</v>
      </c>
      <c r="P10" s="447">
        <f>MONTH!O13</f>
        <v>688815.9096284837</v>
      </c>
      <c r="Q10" s="481">
        <f>O10-P10</f>
        <v>-41348.9096284837</v>
      </c>
      <c r="R10" s="482">
        <f>IF(P10=0,"-",(O10-P10)/P10)</f>
        <v>-6.0028970078210647E-2</v>
      </c>
      <c r="S10" s="239"/>
      <c r="T10" s="236"/>
      <c r="U10" s="237"/>
      <c r="V10" s="238">
        <f>MONTH!W13</f>
        <v>314520</v>
      </c>
      <c r="W10" s="447">
        <f>MONTH!X13</f>
        <v>353876.7002722458</v>
      </c>
      <c r="X10" s="481">
        <f>V10-W10</f>
        <v>-39356.700272245798</v>
      </c>
      <c r="Y10" s="482">
        <f>IF(W10=0,"-",(V10-W10)/W10)</f>
        <v>-0.11121585637587258</v>
      </c>
      <c r="Z10" s="239"/>
    </row>
    <row r="11" spans="3:40" ht="13.15" customHeight="1">
      <c r="C11" s="232"/>
      <c r="D11" s="150" t="s">
        <v>16</v>
      </c>
      <c r="E11" s="236"/>
      <c r="F11" s="236"/>
      <c r="G11" s="237"/>
      <c r="H11" s="238">
        <f>MONTH!E32</f>
        <v>46075</v>
      </c>
      <c r="I11" s="447">
        <f>MONTH!F32</f>
        <v>40309</v>
      </c>
      <c r="J11" s="481">
        <f>H11-I11</f>
        <v>5766</v>
      </c>
      <c r="K11" s="482">
        <f>IF(I11=0,"-",(H11-I11)/I11)</f>
        <v>0.14304497754843831</v>
      </c>
      <c r="L11" s="239"/>
      <c r="M11" s="236"/>
      <c r="N11" s="237"/>
      <c r="O11" s="238">
        <f>MONTH!N32</f>
        <v>470112</v>
      </c>
      <c r="P11" s="447">
        <f>MONTH!O32</f>
        <v>438801.33782860445</v>
      </c>
      <c r="Q11" s="481">
        <f>O11-P11</f>
        <v>31310.662171395554</v>
      </c>
      <c r="R11" s="482">
        <f>IF(P11=0,"-",(O11-P11)/P11)</f>
        <v>7.135498338800754E-2</v>
      </c>
      <c r="S11" s="239"/>
      <c r="T11" s="236"/>
      <c r="U11" s="237"/>
      <c r="V11" s="238">
        <f>MONTH!W32</f>
        <v>228915</v>
      </c>
      <c r="W11" s="447">
        <f>MONTH!X32</f>
        <v>200239.06493577373</v>
      </c>
      <c r="X11" s="481">
        <f>V11-W11</f>
        <v>28675.935064226273</v>
      </c>
      <c r="Y11" s="482">
        <f>IF(W11=0,"-",(V11-W11)/W11)</f>
        <v>0.14320849467322483</v>
      </c>
      <c r="Z11" s="239"/>
    </row>
    <row r="12" spans="3:40" ht="13.15" customHeight="1">
      <c r="C12" s="232"/>
      <c r="D12" s="150" t="s">
        <v>17</v>
      </c>
      <c r="E12" s="236"/>
      <c r="F12" s="236"/>
      <c r="G12" s="237"/>
      <c r="H12" s="238">
        <f>MONTH!E47</f>
        <v>34500</v>
      </c>
      <c r="I12" s="447">
        <f>MONTH!F47</f>
        <v>28018</v>
      </c>
      <c r="J12" s="481">
        <f>H12-I12</f>
        <v>6482</v>
      </c>
      <c r="K12" s="482">
        <f>IF(I12=0,"-",(H12-I12)/I12)</f>
        <v>0.23135127418088372</v>
      </c>
      <c r="L12" s="239"/>
      <c r="M12" s="236"/>
      <c r="N12" s="237"/>
      <c r="O12" s="238">
        <f>MONTH!N47</f>
        <v>352280</v>
      </c>
      <c r="P12" s="447">
        <f>MONTH!O47</f>
        <v>327080.39347785979</v>
      </c>
      <c r="Q12" s="481">
        <f>O12-P12</f>
        <v>25199.60652214021</v>
      </c>
      <c r="R12" s="482">
        <f>IF(P12=0,"-",(O12-P12)/P12)</f>
        <v>7.7044075476954507E-2</v>
      </c>
      <c r="S12" s="239"/>
      <c r="T12" s="236"/>
      <c r="U12" s="237"/>
      <c r="V12" s="238">
        <f>MONTH!W47</f>
        <v>196577</v>
      </c>
      <c r="W12" s="447">
        <f>MONTH!X47</f>
        <v>168805.13143333473</v>
      </c>
      <c r="X12" s="481">
        <f>V12-W12</f>
        <v>27771.868566665275</v>
      </c>
      <c r="Y12" s="482">
        <f>IF(W12=0,"-",(V12-W12)/W12)</f>
        <v>0.16452028638497324</v>
      </c>
      <c r="Z12" s="239"/>
    </row>
    <row r="13" spans="3:40" ht="5.0999999999999996" customHeight="1">
      <c r="C13" s="240"/>
      <c r="D13" s="149"/>
      <c r="E13" s="228"/>
      <c r="F13" s="228"/>
      <c r="G13" s="229"/>
      <c r="H13" s="230"/>
      <c r="I13" s="454"/>
      <c r="J13" s="483"/>
      <c r="K13" s="484"/>
      <c r="L13" s="231"/>
      <c r="M13" s="228"/>
      <c r="N13" s="229"/>
      <c r="O13" s="230"/>
      <c r="P13" s="454"/>
      <c r="Q13" s="483"/>
      <c r="R13" s="484"/>
      <c r="S13" s="231"/>
      <c r="T13" s="228"/>
      <c r="U13" s="229"/>
      <c r="V13" s="230"/>
      <c r="W13" s="454"/>
      <c r="X13" s="483"/>
      <c r="Y13" s="484"/>
      <c r="Z13" s="231"/>
    </row>
    <row r="14" spans="3:40" ht="13.15" customHeight="1">
      <c r="C14" s="232"/>
      <c r="D14" s="150" t="s">
        <v>18</v>
      </c>
      <c r="E14" s="236"/>
      <c r="F14" s="236"/>
      <c r="G14" s="237"/>
      <c r="H14" s="238">
        <f>MONTH!E70</f>
        <v>39</v>
      </c>
      <c r="I14" s="447">
        <f>MONTH!F70</f>
        <v>1</v>
      </c>
      <c r="J14" s="481">
        <f>H14-I14</f>
        <v>38</v>
      </c>
      <c r="K14" s="482">
        <f>IF(I14=0,"-",(H14-I14)/I14)</f>
        <v>38</v>
      </c>
      <c r="L14" s="239"/>
      <c r="M14" s="236"/>
      <c r="N14" s="237"/>
      <c r="O14" s="238">
        <f>MONTH!N70</f>
        <v>327</v>
      </c>
      <c r="P14" s="447">
        <f>MONTH!O70</f>
        <v>20.255706406168411</v>
      </c>
      <c r="Q14" s="481">
        <f>O14-P14</f>
        <v>306.74429359383157</v>
      </c>
      <c r="R14" s="482">
        <f>IF(P14=0,"-",(O14-P14)/P14)</f>
        <v>15.143598916916551</v>
      </c>
      <c r="S14" s="239"/>
      <c r="T14" s="236"/>
      <c r="U14" s="237"/>
      <c r="V14" s="238">
        <f>MONTH!W70</f>
        <v>280</v>
      </c>
      <c r="W14" s="447">
        <f>MONTH!X70</f>
        <v>7</v>
      </c>
      <c r="X14" s="481">
        <f>V14-W14</f>
        <v>273</v>
      </c>
      <c r="Y14" s="482">
        <f>IF(W14=0,"-",(V14-W14)/W14)</f>
        <v>39</v>
      </c>
      <c r="Z14" s="239"/>
    </row>
    <row r="15" spans="3:40" ht="13.15" customHeight="1">
      <c r="C15" s="232"/>
      <c r="D15" s="150" t="s">
        <v>19</v>
      </c>
      <c r="E15" s="236"/>
      <c r="F15" s="236"/>
      <c r="G15" s="237"/>
      <c r="H15" s="238">
        <f>MONTH!E71</f>
        <v>180</v>
      </c>
      <c r="I15" s="447">
        <f>MONTH!F71</f>
        <v>1861</v>
      </c>
      <c r="J15" s="481">
        <f>H15-I15</f>
        <v>-1681</v>
      </c>
      <c r="K15" s="482">
        <f>IF(I15=0,"-",(H15-I15)/I15)</f>
        <v>-0.9032778076303063</v>
      </c>
      <c r="L15" s="239"/>
      <c r="M15" s="236"/>
      <c r="N15" s="237"/>
      <c r="O15" s="238">
        <f>MONTH!N71</f>
        <v>3542</v>
      </c>
      <c r="P15" s="447">
        <f>MONTH!O71</f>
        <v>9017</v>
      </c>
      <c r="Q15" s="481">
        <f>O15-P15</f>
        <v>-5475</v>
      </c>
      <c r="R15" s="482">
        <f>IF(P15=0,"-",(O15-P15)/P15)</f>
        <v>-0.60718642564045688</v>
      </c>
      <c r="S15" s="239"/>
      <c r="T15" s="236"/>
      <c r="U15" s="237"/>
      <c r="V15" s="238">
        <f>MONTH!W71</f>
        <v>2122</v>
      </c>
      <c r="W15" s="447">
        <f>MONTH!X71</f>
        <v>3625</v>
      </c>
      <c r="X15" s="481">
        <f>V15-W15</f>
        <v>-1503</v>
      </c>
      <c r="Y15" s="482">
        <f>IF(W15=0,"-",(V15-W15)/W15)</f>
        <v>-0.4146206896551724</v>
      </c>
      <c r="Z15" s="239"/>
    </row>
    <row r="16" spans="3:40" ht="5.0999999999999996" customHeight="1">
      <c r="C16" s="240"/>
      <c r="D16" s="149"/>
      <c r="E16" s="228"/>
      <c r="F16" s="228"/>
      <c r="G16" s="229"/>
      <c r="H16" s="230"/>
      <c r="I16" s="454"/>
      <c r="J16" s="483"/>
      <c r="K16" s="484"/>
      <c r="L16" s="231"/>
      <c r="M16" s="228"/>
      <c r="N16" s="229"/>
      <c r="O16" s="230"/>
      <c r="P16" s="454"/>
      <c r="Q16" s="483"/>
      <c r="R16" s="484"/>
      <c r="S16" s="231"/>
      <c r="T16" s="228"/>
      <c r="U16" s="229"/>
      <c r="V16" s="230"/>
      <c r="W16" s="454"/>
      <c r="X16" s="483"/>
      <c r="Y16" s="484"/>
      <c r="Z16" s="231"/>
    </row>
    <row r="17" spans="3:29" ht="13.15" customHeight="1">
      <c r="C17" s="226" t="s">
        <v>98</v>
      </c>
      <c r="D17" s="145"/>
      <c r="E17" s="227"/>
      <c r="F17" s="228"/>
      <c r="G17" s="229"/>
      <c r="H17" s="230">
        <f>MONTH!E73</f>
        <v>1080</v>
      </c>
      <c r="I17" s="451">
        <f>MONTH!F73</f>
        <v>965</v>
      </c>
      <c r="J17" s="475">
        <f>H17-I17</f>
        <v>115</v>
      </c>
      <c r="K17" s="476">
        <f>IF(I17=0,"-",(H17-I17)/I17)</f>
        <v>0.11917098445595854</v>
      </c>
      <c r="L17" s="231"/>
      <c r="M17" s="228"/>
      <c r="N17" s="229"/>
      <c r="O17" s="230">
        <f>MONTH!N73</f>
        <v>19224</v>
      </c>
      <c r="P17" s="451">
        <f>MONTH!O73</f>
        <v>19867</v>
      </c>
      <c r="Q17" s="475">
        <f>O17-P17</f>
        <v>-643</v>
      </c>
      <c r="R17" s="476">
        <f>IF(P17=0,"-",(O17-P17)/P17)</f>
        <v>-3.2365228771329344E-2</v>
      </c>
      <c r="S17" s="231"/>
      <c r="T17" s="228"/>
      <c r="U17" s="229"/>
      <c r="V17" s="230">
        <f>MONTH!W73</f>
        <v>11031</v>
      </c>
      <c r="W17" s="451">
        <f>MONTH!X73</f>
        <v>11840</v>
      </c>
      <c r="X17" s="475">
        <f>V17-W17</f>
        <v>-809</v>
      </c>
      <c r="Y17" s="476">
        <f>IF(W17=0,"-",(V17-W17)/W17)</f>
        <v>-6.8327702702702706E-2</v>
      </c>
      <c r="Z17" s="231"/>
    </row>
    <row r="18" spans="3:29" ht="5.0999999999999996" customHeight="1">
      <c r="C18" s="240"/>
      <c r="D18" s="151"/>
      <c r="E18" s="242"/>
      <c r="F18" s="228"/>
      <c r="G18" s="229"/>
      <c r="H18" s="230"/>
      <c r="I18" s="455"/>
      <c r="J18" s="485"/>
      <c r="K18" s="486"/>
      <c r="L18" s="231"/>
      <c r="M18" s="228"/>
      <c r="N18" s="229"/>
      <c r="O18" s="230"/>
      <c r="P18" s="455"/>
      <c r="Q18" s="485"/>
      <c r="R18" s="486"/>
      <c r="S18" s="231"/>
      <c r="T18" s="228"/>
      <c r="U18" s="229"/>
      <c r="V18" s="230"/>
      <c r="W18" s="455"/>
      <c r="X18" s="485"/>
      <c r="Y18" s="486"/>
      <c r="Z18" s="231"/>
    </row>
    <row r="19" spans="3:29" ht="13.15" customHeight="1">
      <c r="C19" s="243" t="s">
        <v>99</v>
      </c>
      <c r="D19" s="244"/>
      <c r="E19" s="245"/>
      <c r="F19" s="228"/>
      <c r="G19" s="229"/>
      <c r="H19" s="230">
        <f>MONTH!E75</f>
        <v>7304</v>
      </c>
      <c r="I19" s="456">
        <f>MONTH!F75</f>
        <v>8813</v>
      </c>
      <c r="J19" s="487">
        <f>H19-I19</f>
        <v>-1509</v>
      </c>
      <c r="K19" s="488">
        <f>IF(I19=0,"-",(H19-I19)/I19)</f>
        <v>-0.17122432769771928</v>
      </c>
      <c r="L19" s="231"/>
      <c r="M19" s="228"/>
      <c r="N19" s="229"/>
      <c r="O19" s="230">
        <f>MONTH!N75</f>
        <v>116210</v>
      </c>
      <c r="P19" s="456">
        <f>MONTH!O75</f>
        <v>116175</v>
      </c>
      <c r="Q19" s="487">
        <f>O19-P19</f>
        <v>35</v>
      </c>
      <c r="R19" s="488">
        <f>IF(P19=0,"-",(O19-P19)/P19)</f>
        <v>3.0126963632451045E-4</v>
      </c>
      <c r="S19" s="231"/>
      <c r="T19" s="228"/>
      <c r="U19" s="229"/>
      <c r="V19" s="230">
        <f>MONTH!W75</f>
        <v>50128</v>
      </c>
      <c r="W19" s="456">
        <f>MONTH!X75</f>
        <v>51094</v>
      </c>
      <c r="X19" s="487">
        <f>V19-W19</f>
        <v>-966</v>
      </c>
      <c r="Y19" s="488">
        <f>IF(W19=0,"-",(V19-W19)/W19)</f>
        <v>-1.8906329510314322E-2</v>
      </c>
      <c r="Z19" s="231"/>
    </row>
    <row r="20" spans="3:29" ht="5.0999999999999996" customHeight="1">
      <c r="C20" s="240"/>
      <c r="D20" s="151"/>
      <c r="E20" s="246"/>
      <c r="F20" s="236"/>
      <c r="G20" s="237"/>
      <c r="H20" s="238"/>
      <c r="I20" s="457"/>
      <c r="J20" s="416"/>
      <c r="K20" s="152"/>
      <c r="L20" s="239"/>
      <c r="M20" s="236"/>
      <c r="N20" s="237"/>
      <c r="O20" s="238"/>
      <c r="P20" s="457"/>
      <c r="Q20" s="416"/>
      <c r="R20" s="152"/>
      <c r="S20" s="239"/>
      <c r="T20" s="236"/>
      <c r="U20" s="237"/>
      <c r="V20" s="238"/>
      <c r="W20" s="457"/>
      <c r="X20" s="416"/>
      <c r="Y20" s="152"/>
      <c r="Z20" s="239"/>
    </row>
    <row r="21" spans="3:29" ht="13.15" customHeight="1">
      <c r="C21" s="226" t="s">
        <v>30</v>
      </c>
      <c r="D21" s="145"/>
      <c r="E21" s="227"/>
      <c r="F21" s="228"/>
      <c r="G21" s="229"/>
      <c r="H21" s="230">
        <f>SUM(H22:H33)</f>
        <v>2133</v>
      </c>
      <c r="I21" s="451">
        <f>SUM(I22:I33)</f>
        <v>2364</v>
      </c>
      <c r="J21" s="475">
        <f t="shared" ref="J21:J33" si="0">H21-I21</f>
        <v>-231</v>
      </c>
      <c r="K21" s="476">
        <f t="shared" ref="K21:K33" si="1">IF(I21=0,"-",(H21-I21)/I21)</f>
        <v>-9.7715736040609139E-2</v>
      </c>
      <c r="L21" s="231"/>
      <c r="M21" s="228"/>
      <c r="N21" s="229"/>
      <c r="O21" s="230">
        <f>SUM(O22:O33)</f>
        <v>39751</v>
      </c>
      <c r="P21" s="451">
        <f>SUM(P22:P33)</f>
        <v>42989</v>
      </c>
      <c r="Q21" s="475">
        <f t="shared" ref="Q21:Q33" si="2">O21-P21</f>
        <v>-3238</v>
      </c>
      <c r="R21" s="476">
        <f t="shared" ref="R21:R33" si="3">IF(P21=0,"-",(O21-P21)/P21)</f>
        <v>-7.5321593896112954E-2</v>
      </c>
      <c r="S21" s="231"/>
      <c r="T21" s="228"/>
      <c r="U21" s="229"/>
      <c r="V21" s="230">
        <f>SUM(V22:V33)</f>
        <v>18472</v>
      </c>
      <c r="W21" s="451">
        <f>SUM(W22:W33)</f>
        <v>21289</v>
      </c>
      <c r="X21" s="475">
        <f t="shared" ref="X21:X33" si="4">V21-W21</f>
        <v>-2817</v>
      </c>
      <c r="Y21" s="476">
        <f t="shared" ref="Y21:Y33" si="5">IF(W21=0,"-",(V21-W21)/W21)</f>
        <v>-0.13232185635774343</v>
      </c>
      <c r="Z21" s="231"/>
    </row>
    <row r="22" spans="3:29" s="3" customFormat="1" ht="13.15" customHeight="1">
      <c r="C22" s="232"/>
      <c r="D22" s="247" t="s">
        <v>398</v>
      </c>
      <c r="E22" s="236"/>
      <c r="F22" s="236"/>
      <c r="G22" s="237"/>
      <c r="H22" s="238">
        <f>MONTH!E80+MONTH!E95+MONTH!E93</f>
        <v>198</v>
      </c>
      <c r="I22" s="447">
        <f>MONTH!F80+MONTH!F95+MONTH!F93</f>
        <v>143</v>
      </c>
      <c r="J22" s="481">
        <f t="shared" si="0"/>
        <v>55</v>
      </c>
      <c r="K22" s="482">
        <f t="shared" si="1"/>
        <v>0.38461538461538464</v>
      </c>
      <c r="L22" s="239"/>
      <c r="M22" s="236"/>
      <c r="N22" s="237"/>
      <c r="O22" s="238">
        <f>MONTH!N80+MONTH!N95+MONTH!N93</f>
        <v>1700</v>
      </c>
      <c r="P22" s="447">
        <f>MONTH!O80+MONTH!O95+MONTH!O93</f>
        <v>1966</v>
      </c>
      <c r="Q22" s="481">
        <f t="shared" si="2"/>
        <v>-266</v>
      </c>
      <c r="R22" s="482">
        <f t="shared" si="3"/>
        <v>-0.1353001017293998</v>
      </c>
      <c r="S22" s="239"/>
      <c r="T22" s="236"/>
      <c r="U22" s="237"/>
      <c r="V22" s="238">
        <f>MONTH!W80+MONTH!W95+MONTH!W93</f>
        <v>784</v>
      </c>
      <c r="W22" s="447">
        <f>MONTH!X80+MONTH!X95+MONTH!X93</f>
        <v>884</v>
      </c>
      <c r="X22" s="481">
        <f t="shared" si="4"/>
        <v>-100</v>
      </c>
      <c r="Y22" s="482">
        <f t="shared" si="5"/>
        <v>-0.11312217194570136</v>
      </c>
      <c r="Z22" s="239"/>
      <c r="AA22" s="248"/>
      <c r="AB22" s="249"/>
      <c r="AC22" s="249"/>
    </row>
    <row r="23" spans="3:29" ht="13.15" customHeight="1">
      <c r="C23" s="232"/>
      <c r="D23" s="250" t="s">
        <v>399</v>
      </c>
      <c r="E23" s="236"/>
      <c r="F23" s="236"/>
      <c r="G23" s="237"/>
      <c r="H23" s="238">
        <f>MONTH!E83+MONTH!E84+MONTH!E96+MONTH!E103</f>
        <v>95</v>
      </c>
      <c r="I23" s="447">
        <f>MONTH!F83+MONTH!F84+MONTH!F96+MONTH!F103</f>
        <v>101</v>
      </c>
      <c r="J23" s="481">
        <f t="shared" si="0"/>
        <v>-6</v>
      </c>
      <c r="K23" s="482">
        <f t="shared" si="1"/>
        <v>-5.9405940594059403E-2</v>
      </c>
      <c r="L23" s="239"/>
      <c r="M23" s="236"/>
      <c r="N23" s="237"/>
      <c r="O23" s="238">
        <f>MONTH!N83+MONTH!N84+MONTH!N96+MONTH!N103</f>
        <v>8505</v>
      </c>
      <c r="P23" s="447">
        <f>MONTH!O83+MONTH!O84+MONTH!O96+MONTH!O103</f>
        <v>11773</v>
      </c>
      <c r="Q23" s="481">
        <f t="shared" si="2"/>
        <v>-3268</v>
      </c>
      <c r="R23" s="482">
        <f t="shared" si="3"/>
        <v>-0.27758430306633824</v>
      </c>
      <c r="S23" s="239"/>
      <c r="T23" s="236"/>
      <c r="U23" s="237"/>
      <c r="V23" s="238">
        <f>MONTH!W83+MONTH!W84+MONTH!W96+MONTH!W103</f>
        <v>4883</v>
      </c>
      <c r="W23" s="447">
        <f>MONTH!X83+MONTH!X84+MONTH!X96+MONTH!X103</f>
        <v>6881</v>
      </c>
      <c r="X23" s="481">
        <f t="shared" si="4"/>
        <v>-1998</v>
      </c>
      <c r="Y23" s="482">
        <f t="shared" si="5"/>
        <v>-0.29036477256212762</v>
      </c>
      <c r="Z23" s="239"/>
    </row>
    <row r="24" spans="3:29" ht="13.15" customHeight="1">
      <c r="C24" s="232"/>
      <c r="D24" s="250" t="s">
        <v>400</v>
      </c>
      <c r="E24" s="236"/>
      <c r="F24" s="236"/>
      <c r="G24" s="237"/>
      <c r="H24" s="238">
        <f>MONTH!E79+MONTH!E86+MONTH!E104</f>
        <v>277</v>
      </c>
      <c r="I24" s="447">
        <f>MONTH!F79+MONTH!F86+MONTH!F104</f>
        <v>388</v>
      </c>
      <c r="J24" s="481">
        <f t="shared" si="0"/>
        <v>-111</v>
      </c>
      <c r="K24" s="482">
        <f t="shared" si="1"/>
        <v>-0.28608247422680411</v>
      </c>
      <c r="L24" s="239"/>
      <c r="M24" s="236"/>
      <c r="N24" s="237"/>
      <c r="O24" s="238">
        <f>MONTH!N79+MONTH!N86+MONTH!N104</f>
        <v>5845</v>
      </c>
      <c r="P24" s="447">
        <f>MONTH!O79+MONTH!O86+MONTH!O104</f>
        <v>5371</v>
      </c>
      <c r="Q24" s="481">
        <f t="shared" si="2"/>
        <v>474</v>
      </c>
      <c r="R24" s="482">
        <f t="shared" si="3"/>
        <v>8.8251722211878603E-2</v>
      </c>
      <c r="S24" s="239"/>
      <c r="T24" s="236"/>
      <c r="U24" s="237"/>
      <c r="V24" s="238">
        <f>MONTH!W79+MONTH!W86+MONTH!W104</f>
        <v>2801</v>
      </c>
      <c r="W24" s="447">
        <f>MONTH!X79+MONTH!X86+MONTH!X104</f>
        <v>2768</v>
      </c>
      <c r="X24" s="481">
        <f t="shared" si="4"/>
        <v>33</v>
      </c>
      <c r="Y24" s="482">
        <f t="shared" si="5"/>
        <v>1.1921965317919074E-2</v>
      </c>
      <c r="Z24" s="239"/>
    </row>
    <row r="25" spans="3:29" ht="13.15" customHeight="1">
      <c r="C25" s="232"/>
      <c r="D25" s="250" t="s">
        <v>401</v>
      </c>
      <c r="E25" s="236"/>
      <c r="F25" s="236"/>
      <c r="G25" s="237"/>
      <c r="H25" s="238">
        <f>MONTH!E102+MONTH!E98+MONTH!E87</f>
        <v>565</v>
      </c>
      <c r="I25" s="447">
        <f>MONTH!F102+MONTH!F98+MONTH!F87</f>
        <v>698</v>
      </c>
      <c r="J25" s="481">
        <f t="shared" si="0"/>
        <v>-133</v>
      </c>
      <c r="K25" s="482">
        <f t="shared" si="1"/>
        <v>-0.19054441260744986</v>
      </c>
      <c r="L25" s="239"/>
      <c r="M25" s="236"/>
      <c r="N25" s="237"/>
      <c r="O25" s="238">
        <f>MONTH!N102+MONTH!N98+MONTH!N87</f>
        <v>8655</v>
      </c>
      <c r="P25" s="447">
        <f>MONTH!O102+MONTH!O98+MONTH!O87</f>
        <v>8407</v>
      </c>
      <c r="Q25" s="481">
        <f>O25-P25</f>
        <v>248</v>
      </c>
      <c r="R25" s="482">
        <f t="shared" si="3"/>
        <v>2.949922683478054E-2</v>
      </c>
      <c r="S25" s="239"/>
      <c r="T25" s="236"/>
      <c r="U25" s="237"/>
      <c r="V25" s="238">
        <f>MONTH!W102+MONTH!W98+MONTH!W87</f>
        <v>2473</v>
      </c>
      <c r="W25" s="447">
        <f>MONTH!X102+MONTH!X98+MONTH!X87</f>
        <v>3498</v>
      </c>
      <c r="X25" s="481">
        <f t="shared" si="4"/>
        <v>-1025</v>
      </c>
      <c r="Y25" s="482">
        <f t="shared" si="5"/>
        <v>-0.29302458547741567</v>
      </c>
      <c r="Z25" s="239"/>
    </row>
    <row r="26" spans="3:29" ht="13.15" customHeight="1">
      <c r="C26" s="232"/>
      <c r="D26" s="250" t="s">
        <v>402</v>
      </c>
      <c r="E26" s="236"/>
      <c r="F26" s="236"/>
      <c r="G26" s="237"/>
      <c r="H26" s="238">
        <f>MONTH!E107+MONTH!E108+MONTH!E109+MONTH!E110+MONTH!E91</f>
        <v>55</v>
      </c>
      <c r="I26" s="447">
        <f>MONTH!F107+MONTH!F108+MONTH!F109+MONTH!F110+MONTH!F91</f>
        <v>118</v>
      </c>
      <c r="J26" s="481">
        <f t="shared" si="0"/>
        <v>-63</v>
      </c>
      <c r="K26" s="482">
        <f t="shared" si="1"/>
        <v>-0.53389830508474578</v>
      </c>
      <c r="L26" s="239"/>
      <c r="M26" s="236"/>
      <c r="N26" s="237"/>
      <c r="O26" s="238">
        <f>MONTH!N107+MONTH!N108+MONTH!N109+MONTH!N110+MONTH!N91</f>
        <v>755</v>
      </c>
      <c r="P26" s="447">
        <f>MONTH!O107+MONTH!O108+MONTH!O109+MONTH!O110+MONTH!O91</f>
        <v>1545</v>
      </c>
      <c r="Q26" s="481">
        <f t="shared" si="2"/>
        <v>-790</v>
      </c>
      <c r="R26" s="482">
        <f t="shared" si="3"/>
        <v>-0.51132686084142398</v>
      </c>
      <c r="S26" s="239"/>
      <c r="T26" s="236"/>
      <c r="U26" s="237"/>
      <c r="V26" s="238">
        <f>MONTH!W107+MONTH!W108+MONTH!W109+MONTH!W110+MONTH!W91</f>
        <v>334</v>
      </c>
      <c r="W26" s="447">
        <f>MONTH!X107+MONTH!X108+MONTH!X109+MONTH!X110+MONTH!X91</f>
        <v>761</v>
      </c>
      <c r="X26" s="481">
        <f t="shared" si="4"/>
        <v>-427</v>
      </c>
      <c r="Y26" s="482">
        <f t="shared" si="5"/>
        <v>-0.5611038107752957</v>
      </c>
      <c r="Z26" s="239"/>
    </row>
    <row r="27" spans="3:29" ht="13.15" customHeight="1">
      <c r="C27" s="232"/>
      <c r="D27" s="251" t="s">
        <v>20</v>
      </c>
      <c r="E27" s="236"/>
      <c r="F27" s="236"/>
      <c r="G27" s="237"/>
      <c r="H27" s="238">
        <f>MONTH!E111</f>
        <v>251</v>
      </c>
      <c r="I27" s="447">
        <f>MONTH!F111</f>
        <v>308</v>
      </c>
      <c r="J27" s="481">
        <f t="shared" si="0"/>
        <v>-57</v>
      </c>
      <c r="K27" s="482">
        <f t="shared" si="1"/>
        <v>-0.18506493506493507</v>
      </c>
      <c r="L27" s="239"/>
      <c r="M27" s="236"/>
      <c r="N27" s="237"/>
      <c r="O27" s="238">
        <f>MONTH!N111</f>
        <v>4713</v>
      </c>
      <c r="P27" s="447">
        <f>MONTH!O111</f>
        <v>4780</v>
      </c>
      <c r="Q27" s="481">
        <f t="shared" si="2"/>
        <v>-67</v>
      </c>
      <c r="R27" s="482">
        <f t="shared" si="3"/>
        <v>-1.4016736401673641E-2</v>
      </c>
      <c r="S27" s="239"/>
      <c r="T27" s="236"/>
      <c r="U27" s="237"/>
      <c r="V27" s="238">
        <f>MONTH!W111</f>
        <v>2108</v>
      </c>
      <c r="W27" s="447">
        <f>MONTH!X111</f>
        <v>2429</v>
      </c>
      <c r="X27" s="481">
        <f t="shared" si="4"/>
        <v>-321</v>
      </c>
      <c r="Y27" s="482">
        <f t="shared" si="5"/>
        <v>-0.13215314944421572</v>
      </c>
      <c r="Z27" s="239"/>
    </row>
    <row r="28" spans="3:29" ht="13.15" customHeight="1">
      <c r="C28" s="232"/>
      <c r="D28" s="250" t="s">
        <v>403</v>
      </c>
      <c r="E28" s="236"/>
      <c r="F28" s="236"/>
      <c r="G28" s="237"/>
      <c r="H28" s="238">
        <f>MONTH!E85+MONTH!E92</f>
        <v>228</v>
      </c>
      <c r="I28" s="447">
        <f>MONTH!F85+MONTH!F92</f>
        <v>254</v>
      </c>
      <c r="J28" s="481">
        <f t="shared" si="0"/>
        <v>-26</v>
      </c>
      <c r="K28" s="482">
        <f t="shared" si="1"/>
        <v>-0.10236220472440945</v>
      </c>
      <c r="L28" s="239"/>
      <c r="M28" s="236"/>
      <c r="N28" s="237"/>
      <c r="O28" s="238">
        <f>MONTH!N85+MONTH!N92</f>
        <v>3822</v>
      </c>
      <c r="P28" s="447">
        <f>MONTH!O85+MONTH!O92</f>
        <v>4155</v>
      </c>
      <c r="Q28" s="481">
        <f t="shared" si="2"/>
        <v>-333</v>
      </c>
      <c r="R28" s="482">
        <f t="shared" si="3"/>
        <v>-8.0144404332129965E-2</v>
      </c>
      <c r="S28" s="239"/>
      <c r="T28" s="236"/>
      <c r="U28" s="237"/>
      <c r="V28" s="238">
        <f>MONTH!W85+MONTH!W92</f>
        <v>1644</v>
      </c>
      <c r="W28" s="447">
        <f>MONTH!X85+MONTH!X92</f>
        <v>1656</v>
      </c>
      <c r="X28" s="481">
        <f t="shared" si="4"/>
        <v>-12</v>
      </c>
      <c r="Y28" s="482">
        <f t="shared" si="5"/>
        <v>-7.246376811594203E-3</v>
      </c>
      <c r="Z28" s="239"/>
    </row>
    <row r="29" spans="3:29" ht="13.15" customHeight="1">
      <c r="C29" s="232"/>
      <c r="D29" s="250" t="s">
        <v>404</v>
      </c>
      <c r="E29" s="236"/>
      <c r="F29" s="236"/>
      <c r="G29" s="237"/>
      <c r="H29" s="238">
        <f>MONTH!E94+MONTH!E100+MONTH!E90</f>
        <v>2</v>
      </c>
      <c r="I29" s="447">
        <f>MONTH!F94+MONTH!F100+MONTH!F90</f>
        <v>11</v>
      </c>
      <c r="J29" s="481">
        <f t="shared" si="0"/>
        <v>-9</v>
      </c>
      <c r="K29" s="482">
        <f t="shared" si="1"/>
        <v>-0.81818181818181823</v>
      </c>
      <c r="L29" s="239"/>
      <c r="M29" s="236"/>
      <c r="N29" s="237"/>
      <c r="O29" s="238">
        <f>MONTH!N94+MONTH!N100+MONTH!N90</f>
        <v>115</v>
      </c>
      <c r="P29" s="447">
        <f>MONTH!O94+MONTH!O100+MONTH!O90</f>
        <v>139</v>
      </c>
      <c r="Q29" s="481">
        <f t="shared" si="2"/>
        <v>-24</v>
      </c>
      <c r="R29" s="482">
        <f t="shared" si="3"/>
        <v>-0.17266187050359713</v>
      </c>
      <c r="S29" s="239"/>
      <c r="T29" s="236"/>
      <c r="U29" s="237"/>
      <c r="V29" s="238">
        <f>MONTH!W94+MONTH!W100+MONTH!W90</f>
        <v>60</v>
      </c>
      <c r="W29" s="447">
        <f>MONTH!X94+MONTH!X100+MONTH!X90</f>
        <v>67</v>
      </c>
      <c r="X29" s="481">
        <f t="shared" si="4"/>
        <v>-7</v>
      </c>
      <c r="Y29" s="482">
        <f t="shared" si="5"/>
        <v>-0.1044776119402985</v>
      </c>
      <c r="Z29" s="239"/>
    </row>
    <row r="30" spans="3:29" ht="13.15" customHeight="1">
      <c r="C30" s="232"/>
      <c r="D30" s="250" t="s">
        <v>405</v>
      </c>
      <c r="E30" s="236"/>
      <c r="F30" s="236"/>
      <c r="G30" s="237"/>
      <c r="H30" s="238">
        <f>MONTH!E88+MONTH!E89+MONTH!E97+MONTH!E105</f>
        <v>252</v>
      </c>
      <c r="I30" s="447">
        <f>MONTH!F88+MONTH!F89+MONTH!F97+MONTH!F105</f>
        <v>50</v>
      </c>
      <c r="J30" s="481">
        <f t="shared" si="0"/>
        <v>202</v>
      </c>
      <c r="K30" s="482">
        <f t="shared" si="1"/>
        <v>4.04</v>
      </c>
      <c r="L30" s="239"/>
      <c r="M30" s="236"/>
      <c r="N30" s="237"/>
      <c r="O30" s="238">
        <f>MONTH!N88+MONTH!N89+MONTH!N97+MONTH!N105</f>
        <v>929</v>
      </c>
      <c r="P30" s="447">
        <f>MONTH!O88+MONTH!O89+MONTH!O97+MONTH!O105</f>
        <v>824</v>
      </c>
      <c r="Q30" s="481">
        <f t="shared" si="2"/>
        <v>105</v>
      </c>
      <c r="R30" s="482">
        <f t="shared" si="3"/>
        <v>0.12742718446601942</v>
      </c>
      <c r="S30" s="239"/>
      <c r="T30" s="236"/>
      <c r="U30" s="237"/>
      <c r="V30" s="238">
        <f>MONTH!W88+MONTH!W89+MONTH!W97+MONTH!W105</f>
        <v>646</v>
      </c>
      <c r="W30" s="447">
        <f>MONTH!X88+MONTH!X89+MONTH!X97+MONTH!X105</f>
        <v>441</v>
      </c>
      <c r="X30" s="481">
        <f t="shared" si="4"/>
        <v>205</v>
      </c>
      <c r="Y30" s="482">
        <f t="shared" si="5"/>
        <v>0.46485260770975056</v>
      </c>
      <c r="Z30" s="239"/>
    </row>
    <row r="31" spans="3:29" ht="13.15" customHeight="1">
      <c r="C31" s="232"/>
      <c r="D31" s="252" t="s">
        <v>406</v>
      </c>
      <c r="E31" s="236"/>
      <c r="F31" s="236"/>
      <c r="G31" s="237"/>
      <c r="H31" s="238">
        <f>MONTH!E78+MONTH!E81+MONTH!E82+MONTH!E101+MONTH!E112+MONTH!E99+MONTH!E113</f>
        <v>54</v>
      </c>
      <c r="I31" s="447">
        <f>MONTH!F78+MONTH!F81+MONTH!F82+MONTH!F101+MONTH!F112+MONTH!F99+MONTH!F113</f>
        <v>93</v>
      </c>
      <c r="J31" s="481">
        <f t="shared" si="0"/>
        <v>-39</v>
      </c>
      <c r="K31" s="482">
        <f t="shared" si="1"/>
        <v>-0.41935483870967744</v>
      </c>
      <c r="L31" s="239"/>
      <c r="M31" s="236"/>
      <c r="N31" s="237"/>
      <c r="O31" s="238">
        <f>MONTH!N78+MONTH!N81+MONTH!N82+MONTH!N101+MONTH!N112+MONTH!N99+MONTH!N113</f>
        <v>1042</v>
      </c>
      <c r="P31" s="447">
        <f>MONTH!O78+MONTH!O81+MONTH!O82+MONTH!O101+MONTH!O112+MONTH!O99+MONTH!O113</f>
        <v>1149</v>
      </c>
      <c r="Q31" s="481">
        <f t="shared" si="2"/>
        <v>-107</v>
      </c>
      <c r="R31" s="482">
        <f t="shared" si="3"/>
        <v>-9.3124456048738036E-2</v>
      </c>
      <c r="S31" s="239"/>
      <c r="T31" s="236"/>
      <c r="U31" s="237"/>
      <c r="V31" s="238">
        <f>MONTH!W78+MONTH!W81+MONTH!W82+MONTH!W101+MONTH!W112+MONTH!W99+MONTH!W113</f>
        <v>423</v>
      </c>
      <c r="W31" s="447">
        <f>MONTH!X78+MONTH!X81+MONTH!X82+MONTH!X101+MONTH!X112+MONTH!X99+MONTH!X113</f>
        <v>558</v>
      </c>
      <c r="X31" s="481">
        <f t="shared" si="4"/>
        <v>-135</v>
      </c>
      <c r="Y31" s="482">
        <f t="shared" si="5"/>
        <v>-0.24193548387096775</v>
      </c>
      <c r="Z31" s="239"/>
    </row>
    <row r="32" spans="3:29" ht="13.15" customHeight="1">
      <c r="C32" s="232"/>
      <c r="D32" s="251" t="s">
        <v>21</v>
      </c>
      <c r="E32" s="236"/>
      <c r="F32" s="236"/>
      <c r="G32" s="237"/>
      <c r="H32" s="238">
        <f>MONTH!E122</f>
        <v>4</v>
      </c>
      <c r="I32" s="447">
        <f>MONTH!F122</f>
        <v>8</v>
      </c>
      <c r="J32" s="481">
        <f t="shared" si="0"/>
        <v>-4</v>
      </c>
      <c r="K32" s="482">
        <f t="shared" si="1"/>
        <v>-0.5</v>
      </c>
      <c r="L32" s="239"/>
      <c r="M32" s="236"/>
      <c r="N32" s="237"/>
      <c r="O32" s="238">
        <f>MONTH!N122</f>
        <v>1082</v>
      </c>
      <c r="P32" s="447">
        <f>MONTH!O122</f>
        <v>338</v>
      </c>
      <c r="Q32" s="481">
        <f t="shared" si="2"/>
        <v>744</v>
      </c>
      <c r="R32" s="482">
        <f t="shared" si="3"/>
        <v>2.2011834319526629</v>
      </c>
      <c r="S32" s="239"/>
      <c r="T32" s="236"/>
      <c r="U32" s="237"/>
      <c r="V32" s="238">
        <f>MONTH!W122</f>
        <v>824</v>
      </c>
      <c r="W32" s="447">
        <f>MONTH!X122</f>
        <v>183</v>
      </c>
      <c r="X32" s="481">
        <f t="shared" si="4"/>
        <v>641</v>
      </c>
      <c r="Y32" s="482">
        <f t="shared" si="5"/>
        <v>3.5027322404371586</v>
      </c>
      <c r="Z32" s="239"/>
    </row>
    <row r="33" spans="3:29" ht="13.15" customHeight="1">
      <c r="C33" s="232"/>
      <c r="D33" s="251" t="s">
        <v>22</v>
      </c>
      <c r="E33" s="236"/>
      <c r="F33" s="236"/>
      <c r="G33" s="237"/>
      <c r="H33" s="238">
        <f>MONTH!E126</f>
        <v>152</v>
      </c>
      <c r="I33" s="447">
        <f>MONTH!F126</f>
        <v>192</v>
      </c>
      <c r="J33" s="481">
        <f t="shared" si="0"/>
        <v>-40</v>
      </c>
      <c r="K33" s="482">
        <f t="shared" si="1"/>
        <v>-0.20833333333333334</v>
      </c>
      <c r="L33" s="239"/>
      <c r="M33" s="236"/>
      <c r="N33" s="237"/>
      <c r="O33" s="238">
        <f>MONTH!N126</f>
        <v>2588</v>
      </c>
      <c r="P33" s="447">
        <f>MONTH!O126</f>
        <v>2542</v>
      </c>
      <c r="Q33" s="481">
        <f t="shared" si="2"/>
        <v>46</v>
      </c>
      <c r="R33" s="482">
        <f t="shared" si="3"/>
        <v>1.8095987411487019E-2</v>
      </c>
      <c r="S33" s="239"/>
      <c r="T33" s="236"/>
      <c r="U33" s="237"/>
      <c r="V33" s="238">
        <f>MONTH!W126</f>
        <v>1492</v>
      </c>
      <c r="W33" s="447">
        <f>MONTH!X126</f>
        <v>1163</v>
      </c>
      <c r="X33" s="481">
        <f t="shared" si="4"/>
        <v>329</v>
      </c>
      <c r="Y33" s="482">
        <f t="shared" si="5"/>
        <v>0.28288907996560619</v>
      </c>
      <c r="Z33" s="239"/>
    </row>
    <row r="34" spans="3:29" ht="5.0999999999999996" customHeight="1">
      <c r="C34" s="232"/>
      <c r="E34" s="246"/>
      <c r="F34" s="236"/>
      <c r="G34" s="237"/>
      <c r="H34" s="238"/>
      <c r="I34" s="457"/>
      <c r="J34" s="416"/>
      <c r="K34" s="152"/>
      <c r="L34" s="239"/>
      <c r="M34" s="236"/>
      <c r="N34" s="237"/>
      <c r="O34" s="238"/>
      <c r="P34" s="457"/>
      <c r="Q34" s="416"/>
      <c r="R34" s="152"/>
      <c r="S34" s="239"/>
      <c r="T34" s="236"/>
      <c r="U34" s="237"/>
      <c r="V34" s="238"/>
      <c r="W34" s="457"/>
      <c r="X34" s="416"/>
      <c r="Y34" s="152"/>
      <c r="Z34" s="239"/>
    </row>
    <row r="35" spans="3:29" ht="13.15" customHeight="1">
      <c r="C35" s="226" t="s">
        <v>392</v>
      </c>
      <c r="D35" s="145"/>
      <c r="E35" s="227"/>
      <c r="F35" s="228"/>
      <c r="G35" s="229"/>
      <c r="H35" s="230">
        <f>SUM(H36:H40)</f>
        <v>2467</v>
      </c>
      <c r="I35" s="451">
        <f>SUM(I36:I40)</f>
        <v>3136</v>
      </c>
      <c r="J35" s="475">
        <f t="shared" ref="J35:J48" si="6">H35-I35</f>
        <v>-669</v>
      </c>
      <c r="K35" s="476">
        <f t="shared" ref="K35:K48" si="7">IF(I35=0,"-",(H35-I35)/I35)</f>
        <v>-0.21332908163265307</v>
      </c>
      <c r="L35" s="231"/>
      <c r="M35" s="228"/>
      <c r="N35" s="229"/>
      <c r="O35" s="230">
        <f>SUM(O36:O40)</f>
        <v>34680</v>
      </c>
      <c r="P35" s="451">
        <f>SUM(P36:P40)</f>
        <v>32893</v>
      </c>
      <c r="Q35" s="475">
        <f t="shared" ref="Q35:Q48" si="8">O35-P35</f>
        <v>1787</v>
      </c>
      <c r="R35" s="476">
        <f t="shared" ref="R35:R48" si="9">IF(P35=0,"-",(O35-P35)/P35)</f>
        <v>5.4327668500896847E-2</v>
      </c>
      <c r="S35" s="231"/>
      <c r="T35" s="228"/>
      <c r="U35" s="229"/>
      <c r="V35" s="230">
        <f>SUM(V36:V40)</f>
        <v>14567</v>
      </c>
      <c r="W35" s="451">
        <f>SUM(W36:W40)</f>
        <v>14937</v>
      </c>
      <c r="X35" s="475">
        <f t="shared" ref="X35:X48" si="10">V35-W35</f>
        <v>-370</v>
      </c>
      <c r="Y35" s="476">
        <f t="shared" ref="Y35:Y48" si="11">IF(W35=0,"-",(V35-W35)/W35)</f>
        <v>-2.4770703621878557E-2</v>
      </c>
      <c r="Z35" s="231"/>
    </row>
    <row r="36" spans="3:29" ht="13.15" customHeight="1">
      <c r="C36" s="232"/>
      <c r="D36" s="253" t="s">
        <v>23</v>
      </c>
      <c r="E36" s="246"/>
      <c r="F36" s="236"/>
      <c r="G36" s="237"/>
      <c r="H36" s="238">
        <f>MONTH!E130+MONTH!E132</f>
        <v>1180</v>
      </c>
      <c r="I36" s="447">
        <f>MONTH!F130+MONTH!F132</f>
        <v>1647</v>
      </c>
      <c r="J36" s="416">
        <f t="shared" si="6"/>
        <v>-467</v>
      </c>
      <c r="K36" s="152">
        <f t="shared" si="7"/>
        <v>-0.28354584092289009</v>
      </c>
      <c r="L36" s="239"/>
      <c r="M36" s="236"/>
      <c r="N36" s="237"/>
      <c r="O36" s="238">
        <f>MONTH!N130+MONTH!N132</f>
        <v>16717</v>
      </c>
      <c r="P36" s="447">
        <f>MONTH!O130+MONTH!O132</f>
        <v>16296</v>
      </c>
      <c r="Q36" s="416">
        <f t="shared" si="8"/>
        <v>421</v>
      </c>
      <c r="R36" s="152">
        <f t="shared" si="9"/>
        <v>2.583456062837506E-2</v>
      </c>
      <c r="S36" s="239"/>
      <c r="T36" s="236"/>
      <c r="U36" s="237"/>
      <c r="V36" s="238">
        <f>MONTH!W130+MONTH!W132</f>
        <v>7466</v>
      </c>
      <c r="W36" s="447">
        <f>MONTH!X130+MONTH!X132</f>
        <v>7269</v>
      </c>
      <c r="X36" s="416">
        <f t="shared" si="10"/>
        <v>197</v>
      </c>
      <c r="Y36" s="152">
        <f t="shared" si="11"/>
        <v>2.7101389462099328E-2</v>
      </c>
      <c r="Z36" s="239"/>
    </row>
    <row r="37" spans="3:29" ht="13.15" customHeight="1">
      <c r="C37" s="232"/>
      <c r="D37" s="253" t="s">
        <v>407</v>
      </c>
      <c r="E37" s="246"/>
      <c r="F37" s="236"/>
      <c r="G37" s="237"/>
      <c r="H37" s="238">
        <f>MONTH!E144+MONTH!E147+MONTH!E148+MONTH!E152+MONTH!E155</f>
        <v>674</v>
      </c>
      <c r="I37" s="447">
        <f>MONTH!F144+MONTH!F147+MONTH!F148+MONTH!F152+MONTH!F155</f>
        <v>872</v>
      </c>
      <c r="J37" s="416">
        <f t="shared" si="6"/>
        <v>-198</v>
      </c>
      <c r="K37" s="152">
        <f t="shared" si="7"/>
        <v>-0.22706422018348624</v>
      </c>
      <c r="L37" s="239"/>
      <c r="M37" s="236"/>
      <c r="N37" s="237"/>
      <c r="O37" s="238">
        <f>MONTH!N144+MONTH!N147+MONTH!N148+MONTH!N152+MONTH!N155</f>
        <v>10192</v>
      </c>
      <c r="P37" s="447">
        <f>MONTH!O144+MONTH!O147+MONTH!O148+MONTH!O152+MONTH!O155</f>
        <v>9866</v>
      </c>
      <c r="Q37" s="416">
        <f t="shared" si="8"/>
        <v>326</v>
      </c>
      <c r="R37" s="152">
        <f t="shared" si="9"/>
        <v>3.3042773160348669E-2</v>
      </c>
      <c r="S37" s="239"/>
      <c r="T37" s="236"/>
      <c r="U37" s="237"/>
      <c r="V37" s="238">
        <f>MONTH!W144+MONTH!W147+MONTH!W148+MONTH!W152+MONTH!W155</f>
        <v>3682</v>
      </c>
      <c r="W37" s="447">
        <f>MONTH!X144+MONTH!X147+MONTH!X148+MONTH!X152+MONTH!X155</f>
        <v>4150</v>
      </c>
      <c r="X37" s="416">
        <f t="shared" si="10"/>
        <v>-468</v>
      </c>
      <c r="Y37" s="152">
        <f t="shared" si="11"/>
        <v>-0.11277108433734939</v>
      </c>
      <c r="Z37" s="239"/>
    </row>
    <row r="38" spans="3:29" ht="13.15" customHeight="1">
      <c r="C38" s="232"/>
      <c r="D38" s="253" t="s">
        <v>24</v>
      </c>
      <c r="E38" s="246"/>
      <c r="F38" s="236"/>
      <c r="G38" s="237"/>
      <c r="H38" s="238">
        <f>MONTH!E145</f>
        <v>201</v>
      </c>
      <c r="I38" s="447">
        <f>MONTH!F145</f>
        <v>221</v>
      </c>
      <c r="J38" s="416">
        <f t="shared" si="6"/>
        <v>-20</v>
      </c>
      <c r="K38" s="152">
        <f t="shared" si="7"/>
        <v>-9.0497737556561084E-2</v>
      </c>
      <c r="L38" s="239"/>
      <c r="M38" s="236"/>
      <c r="N38" s="237"/>
      <c r="O38" s="238">
        <f>MONTH!N145</f>
        <v>2762</v>
      </c>
      <c r="P38" s="447">
        <f>MONTH!O145</f>
        <v>2178</v>
      </c>
      <c r="Q38" s="416">
        <f t="shared" si="8"/>
        <v>584</v>
      </c>
      <c r="R38" s="152">
        <f t="shared" si="9"/>
        <v>0.26813590449954089</v>
      </c>
      <c r="S38" s="239"/>
      <c r="T38" s="236"/>
      <c r="U38" s="237"/>
      <c r="V38" s="238">
        <f>MONTH!W145</f>
        <v>1073</v>
      </c>
      <c r="W38" s="447">
        <f>MONTH!X145</f>
        <v>1097</v>
      </c>
      <c r="X38" s="416">
        <f t="shared" si="10"/>
        <v>-24</v>
      </c>
      <c r="Y38" s="152">
        <f t="shared" si="11"/>
        <v>-2.187784867821331E-2</v>
      </c>
      <c r="Z38" s="239"/>
    </row>
    <row r="39" spans="3:29" ht="13.15" customHeight="1">
      <c r="C39" s="232"/>
      <c r="D39" s="253" t="s">
        <v>408</v>
      </c>
      <c r="E39" s="246"/>
      <c r="F39" s="236"/>
      <c r="G39" s="237"/>
      <c r="H39" s="238">
        <f>MONTH!E143+MONTH!E146+MONTH!E151+MONTH!E154</f>
        <v>390</v>
      </c>
      <c r="I39" s="447">
        <f>MONTH!F143+MONTH!F146+MONTH!F151+MONTH!F154</f>
        <v>385</v>
      </c>
      <c r="J39" s="416">
        <f t="shared" si="6"/>
        <v>5</v>
      </c>
      <c r="K39" s="152">
        <f t="shared" si="7"/>
        <v>1.2987012987012988E-2</v>
      </c>
      <c r="L39" s="239"/>
      <c r="M39" s="236"/>
      <c r="N39" s="237"/>
      <c r="O39" s="238">
        <f>MONTH!N143+MONTH!N146+MONTH!N151+MONTH!N154</f>
        <v>4371</v>
      </c>
      <c r="P39" s="447">
        <f>MONTH!O143+MONTH!O146+MONTH!O151+MONTH!O154</f>
        <v>4219</v>
      </c>
      <c r="Q39" s="416">
        <f t="shared" si="8"/>
        <v>152</v>
      </c>
      <c r="R39" s="152">
        <f t="shared" si="9"/>
        <v>3.6027494666982698E-2</v>
      </c>
      <c r="S39" s="239"/>
      <c r="T39" s="236"/>
      <c r="U39" s="237"/>
      <c r="V39" s="238">
        <f>MONTH!W143+MONTH!W146+MONTH!W151+MONTH!W154</f>
        <v>2030</v>
      </c>
      <c r="W39" s="447">
        <f>MONTH!X143+MONTH!X146+MONTH!X151+MONTH!X154</f>
        <v>2270</v>
      </c>
      <c r="X39" s="416">
        <f t="shared" si="10"/>
        <v>-240</v>
      </c>
      <c r="Y39" s="152">
        <f t="shared" si="11"/>
        <v>-0.10572687224669604</v>
      </c>
      <c r="Z39" s="239"/>
    </row>
    <row r="40" spans="3:29" ht="13.15" customHeight="1">
      <c r="C40" s="232"/>
      <c r="D40" s="250" t="s">
        <v>409</v>
      </c>
      <c r="E40" s="246"/>
      <c r="F40" s="236"/>
      <c r="G40" s="237"/>
      <c r="H40" s="238">
        <f>MONTH!E156+MONTH!E150+MONTH!E149+MONTH!E153</f>
        <v>22</v>
      </c>
      <c r="I40" s="447">
        <f>MONTH!F156+MONTH!F150+MONTH!F149+MONTH!F153</f>
        <v>11</v>
      </c>
      <c r="J40" s="416">
        <f t="shared" si="6"/>
        <v>11</v>
      </c>
      <c r="K40" s="152">
        <f t="shared" si="7"/>
        <v>1</v>
      </c>
      <c r="L40" s="239"/>
      <c r="M40" s="236"/>
      <c r="N40" s="237"/>
      <c r="O40" s="238">
        <f>MONTH!N156+MONTH!N150+MONTH!N149+MONTH!N153</f>
        <v>638</v>
      </c>
      <c r="P40" s="447">
        <f>MONTH!O156+MONTH!O150+MONTH!O149+MONTH!O153</f>
        <v>334</v>
      </c>
      <c r="Q40" s="416">
        <f t="shared" si="8"/>
        <v>304</v>
      </c>
      <c r="R40" s="152">
        <f t="shared" si="9"/>
        <v>0.91017964071856283</v>
      </c>
      <c r="S40" s="239"/>
      <c r="T40" s="236"/>
      <c r="U40" s="237"/>
      <c r="V40" s="238">
        <f>MONTH!W156+MONTH!W150+MONTH!W149+MONTH!W153</f>
        <v>316</v>
      </c>
      <c r="W40" s="447">
        <f>MONTH!X156+MONTH!X150+MONTH!X149+MONTH!X153</f>
        <v>151</v>
      </c>
      <c r="X40" s="416">
        <f t="shared" si="10"/>
        <v>165</v>
      </c>
      <c r="Y40" s="152">
        <f t="shared" si="11"/>
        <v>1.0927152317880795</v>
      </c>
      <c r="Z40" s="239"/>
    </row>
    <row r="41" spans="3:29" ht="13.15" customHeight="1">
      <c r="C41" s="254"/>
      <c r="D41" s="154" t="s">
        <v>25</v>
      </c>
      <c r="E41" s="255"/>
      <c r="F41" s="228"/>
      <c r="G41" s="229"/>
      <c r="H41" s="230">
        <f>SUM(H42:H48)</f>
        <v>1986</v>
      </c>
      <c r="I41" s="458">
        <f>SUM(I42:I48)</f>
        <v>2430</v>
      </c>
      <c r="J41" s="489">
        <f t="shared" si="6"/>
        <v>-444</v>
      </c>
      <c r="K41" s="490">
        <f t="shared" si="7"/>
        <v>-0.18271604938271604</v>
      </c>
      <c r="L41" s="231"/>
      <c r="M41" s="228"/>
      <c r="N41" s="229"/>
      <c r="O41" s="230">
        <f>SUM(O42:O48)</f>
        <v>32417</v>
      </c>
      <c r="P41" s="458">
        <f>SUM(P42:P48)</f>
        <v>31755</v>
      </c>
      <c r="Q41" s="489">
        <f t="shared" si="8"/>
        <v>662</v>
      </c>
      <c r="R41" s="490">
        <f t="shared" si="9"/>
        <v>2.0847110691229728E-2</v>
      </c>
      <c r="S41" s="231"/>
      <c r="T41" s="228"/>
      <c r="U41" s="229"/>
      <c r="V41" s="230">
        <f>SUM(V42:V48)</f>
        <v>12801</v>
      </c>
      <c r="W41" s="458">
        <f>SUM(W42:W48)</f>
        <v>11153</v>
      </c>
      <c r="X41" s="489">
        <f t="shared" si="10"/>
        <v>1648</v>
      </c>
      <c r="Y41" s="490">
        <f t="shared" si="11"/>
        <v>0.14776293373980096</v>
      </c>
      <c r="Z41" s="231"/>
    </row>
    <row r="42" spans="3:29" s="153" customFormat="1" ht="13.15" customHeight="1">
      <c r="C42" s="256"/>
      <c r="D42" s="257" t="s">
        <v>410</v>
      </c>
      <c r="E42" s="258"/>
      <c r="F42" s="259"/>
      <c r="G42" s="260"/>
      <c r="H42" s="238">
        <f>MONTH!E175+MONTH!E177+MONTH!E200</f>
        <v>59</v>
      </c>
      <c r="I42" s="459">
        <f>MONTH!F175+MONTH!F177+MONTH!F200</f>
        <v>124</v>
      </c>
      <c r="J42" s="416">
        <f t="shared" si="6"/>
        <v>-65</v>
      </c>
      <c r="K42" s="152">
        <f t="shared" si="7"/>
        <v>-0.52419354838709675</v>
      </c>
      <c r="L42" s="261"/>
      <c r="M42" s="259"/>
      <c r="N42" s="260"/>
      <c r="O42" s="238">
        <f>MONTH!N175+MONTH!N177+MONTH!N200</f>
        <v>1039</v>
      </c>
      <c r="P42" s="459">
        <f>MONTH!O175+MONTH!O177+MONTH!O200</f>
        <v>888</v>
      </c>
      <c r="Q42" s="416">
        <f t="shared" si="8"/>
        <v>151</v>
      </c>
      <c r="R42" s="152">
        <f t="shared" si="9"/>
        <v>0.17004504504504506</v>
      </c>
      <c r="S42" s="261"/>
      <c r="T42" s="259"/>
      <c r="U42" s="260"/>
      <c r="V42" s="238">
        <f>MONTH!W175+MONTH!W177+MONTH!W200</f>
        <v>270</v>
      </c>
      <c r="W42" s="459">
        <f>MONTH!X175+MONTH!X177+MONTH!X200</f>
        <v>480</v>
      </c>
      <c r="X42" s="416">
        <f t="shared" si="10"/>
        <v>-210</v>
      </c>
      <c r="Y42" s="152">
        <f t="shared" si="11"/>
        <v>-0.4375</v>
      </c>
      <c r="Z42" s="261"/>
      <c r="AA42" s="262"/>
      <c r="AB42" s="262"/>
      <c r="AC42" s="262"/>
    </row>
    <row r="43" spans="3:29" s="153" customFormat="1" ht="13.15" customHeight="1">
      <c r="C43" s="256"/>
      <c r="D43" s="257" t="s">
        <v>411</v>
      </c>
      <c r="E43" s="258"/>
      <c r="F43" s="259"/>
      <c r="G43" s="260"/>
      <c r="H43" s="238">
        <f>MONTH!E173+MONTH!E174+MONTH!E176+MONTH!E178+MONTH!E179+MONTH!E180+MONTH!E183+MONTH!E185+MONTH!E194+MONTH!E195+MONTH!E198+MONTH!E199</f>
        <v>280</v>
      </c>
      <c r="I43" s="459">
        <f>MONTH!F173+MONTH!F174+MONTH!F176+MONTH!F178+MONTH!F179+MONTH!F180+MONTH!F183+MONTH!F185+MONTH!F194+MONTH!F195+MONTH!F198+MONTH!F199</f>
        <v>264</v>
      </c>
      <c r="J43" s="416">
        <f t="shared" si="6"/>
        <v>16</v>
      </c>
      <c r="K43" s="152">
        <f t="shared" si="7"/>
        <v>6.0606060606060608E-2</v>
      </c>
      <c r="L43" s="261"/>
      <c r="M43" s="259"/>
      <c r="N43" s="260"/>
      <c r="O43" s="238">
        <f>MONTH!N173+MONTH!N174+MONTH!N176+MONTH!N178+MONTH!N179+MONTH!N180+MONTH!N183+MONTH!N185+MONTH!N194+MONTH!N195+MONTH!N198+MONTH!N199</f>
        <v>3866</v>
      </c>
      <c r="P43" s="459">
        <f>MONTH!O173+MONTH!O174+MONTH!O176+MONTH!O178+MONTH!O179+MONTH!O180+MONTH!O183+MONTH!O185+MONTH!O194+MONTH!O195+MONTH!O198+MONTH!O199</f>
        <v>5179</v>
      </c>
      <c r="Q43" s="416">
        <f t="shared" si="8"/>
        <v>-1313</v>
      </c>
      <c r="R43" s="152">
        <f t="shared" si="9"/>
        <v>-0.25352384630237496</v>
      </c>
      <c r="S43" s="261"/>
      <c r="T43" s="259"/>
      <c r="U43" s="260"/>
      <c r="V43" s="238">
        <f>MONTH!W173+MONTH!W174+MONTH!W176+MONTH!W178+MONTH!W179+MONTH!W180+MONTH!W183+MONTH!W185+MONTH!W194+MONTH!W195+MONTH!W198+MONTH!W199</f>
        <v>934</v>
      </c>
      <c r="W43" s="459">
        <f>MONTH!X173+MONTH!X174+MONTH!X176+MONTH!X178+MONTH!X179+MONTH!X180+MONTH!X183+MONTH!X185+MONTH!X194+MONTH!X195+MONTH!X198+MONTH!X199</f>
        <v>1419</v>
      </c>
      <c r="X43" s="416">
        <f t="shared" si="10"/>
        <v>-485</v>
      </c>
      <c r="Y43" s="152">
        <f t="shared" si="11"/>
        <v>-0.34178999295278367</v>
      </c>
      <c r="Z43" s="261"/>
      <c r="AA43" s="262"/>
      <c r="AB43" s="262"/>
      <c r="AC43" s="262"/>
    </row>
    <row r="44" spans="3:29" s="153" customFormat="1" ht="13.15" customHeight="1">
      <c r="C44" s="256"/>
      <c r="D44" s="257" t="s">
        <v>26</v>
      </c>
      <c r="E44" s="258"/>
      <c r="F44" s="259"/>
      <c r="G44" s="260"/>
      <c r="H44" s="238">
        <f>MONTH!E160</f>
        <v>578</v>
      </c>
      <c r="I44" s="459">
        <f>MONTH!F160</f>
        <v>537</v>
      </c>
      <c r="J44" s="416">
        <f t="shared" si="6"/>
        <v>41</v>
      </c>
      <c r="K44" s="152">
        <f t="shared" si="7"/>
        <v>7.6350093109869649E-2</v>
      </c>
      <c r="L44" s="261"/>
      <c r="M44" s="259"/>
      <c r="N44" s="260"/>
      <c r="O44" s="238">
        <f>MONTH!N160</f>
        <v>8154</v>
      </c>
      <c r="P44" s="459">
        <f>MONTH!O160</f>
        <v>6568</v>
      </c>
      <c r="Q44" s="416">
        <f t="shared" si="8"/>
        <v>1586</v>
      </c>
      <c r="R44" s="152">
        <f t="shared" si="9"/>
        <v>0.24147381242387334</v>
      </c>
      <c r="S44" s="261"/>
      <c r="T44" s="259"/>
      <c r="U44" s="260"/>
      <c r="V44" s="238">
        <f>MONTH!W160</f>
        <v>4751</v>
      </c>
      <c r="W44" s="459">
        <f>MONTH!X160</f>
        <v>2500</v>
      </c>
      <c r="X44" s="416">
        <f t="shared" si="10"/>
        <v>2251</v>
      </c>
      <c r="Y44" s="152">
        <f t="shared" si="11"/>
        <v>0.90039999999999998</v>
      </c>
      <c r="Z44" s="261"/>
      <c r="AA44" s="262"/>
      <c r="AB44" s="262"/>
      <c r="AC44" s="262"/>
    </row>
    <row r="45" spans="3:29" s="153" customFormat="1" ht="13.15" customHeight="1">
      <c r="C45" s="256"/>
      <c r="D45" s="257" t="s">
        <v>412</v>
      </c>
      <c r="E45" s="258"/>
      <c r="F45" s="259"/>
      <c r="G45" s="260"/>
      <c r="H45" s="238">
        <f>MONTH!E181+MONTH!E184+MONTH!E192+MONTH!E197</f>
        <v>37</v>
      </c>
      <c r="I45" s="459">
        <f>MONTH!F181+MONTH!F184+MONTH!F192+MONTH!F197</f>
        <v>122</v>
      </c>
      <c r="J45" s="416">
        <f t="shared" si="6"/>
        <v>-85</v>
      </c>
      <c r="K45" s="152">
        <f t="shared" si="7"/>
        <v>-0.69672131147540983</v>
      </c>
      <c r="L45" s="261"/>
      <c r="M45" s="259"/>
      <c r="N45" s="260"/>
      <c r="O45" s="238">
        <f>MONTH!N181+MONTH!N184+MONTH!N192+MONTH!N197</f>
        <v>1880</v>
      </c>
      <c r="P45" s="459">
        <f>MONTH!O181+MONTH!O184+MONTH!O192+MONTH!O197</f>
        <v>3269</v>
      </c>
      <c r="Q45" s="416">
        <f t="shared" si="8"/>
        <v>-1389</v>
      </c>
      <c r="R45" s="152">
        <f t="shared" si="9"/>
        <v>-0.42490058121749769</v>
      </c>
      <c r="S45" s="261"/>
      <c r="T45" s="259"/>
      <c r="U45" s="260"/>
      <c r="V45" s="238">
        <f>MONTH!W181+MONTH!W184+MONTH!W192+MONTH!W197</f>
        <v>362</v>
      </c>
      <c r="W45" s="459">
        <f>MONTH!X181+MONTH!X184+MONTH!X192+MONTH!X197</f>
        <v>625</v>
      </c>
      <c r="X45" s="416">
        <f t="shared" si="10"/>
        <v>-263</v>
      </c>
      <c r="Y45" s="152">
        <f t="shared" si="11"/>
        <v>-0.42080000000000001</v>
      </c>
      <c r="Z45" s="261"/>
      <c r="AA45" s="262"/>
      <c r="AB45" s="262"/>
      <c r="AC45" s="262"/>
    </row>
    <row r="46" spans="3:29" s="153" customFormat="1" ht="13.15" customHeight="1">
      <c r="C46" s="256"/>
      <c r="D46" s="257" t="s">
        <v>413</v>
      </c>
      <c r="E46" s="258"/>
      <c r="F46" s="259"/>
      <c r="G46" s="260"/>
      <c r="H46" s="238">
        <f>MONTH!E187+MONTH!E188+MONTH!E189+MONTH!E191+MONTH!E193+MONTH!E196</f>
        <v>66</v>
      </c>
      <c r="I46" s="459">
        <f>MONTH!F187+MONTH!F188+MONTH!F189+MONTH!F191+MONTH!F193+MONTH!F196</f>
        <v>95</v>
      </c>
      <c r="J46" s="416">
        <f t="shared" si="6"/>
        <v>-29</v>
      </c>
      <c r="K46" s="152">
        <f t="shared" si="7"/>
        <v>-0.30526315789473685</v>
      </c>
      <c r="L46" s="261"/>
      <c r="M46" s="259"/>
      <c r="N46" s="260"/>
      <c r="O46" s="238">
        <f>MONTH!N187+MONTH!N188+MONTH!N189+MONTH!N191+MONTH!N193+MONTH!N196</f>
        <v>1368</v>
      </c>
      <c r="P46" s="459">
        <f>MONTH!O187+MONTH!O188+MONTH!O189+MONTH!O191+MONTH!O193+MONTH!O196</f>
        <v>1567</v>
      </c>
      <c r="Q46" s="416">
        <f t="shared" si="8"/>
        <v>-199</v>
      </c>
      <c r="R46" s="152">
        <f t="shared" si="9"/>
        <v>-0.12699425654116145</v>
      </c>
      <c r="S46" s="261"/>
      <c r="T46" s="259"/>
      <c r="U46" s="260"/>
      <c r="V46" s="238">
        <f>MONTH!W187+MONTH!W188+MONTH!W189+MONTH!W191+MONTH!W193+MONTH!W196</f>
        <v>285</v>
      </c>
      <c r="W46" s="459">
        <f>MONTH!X187+MONTH!X188+MONTH!X189+MONTH!X191+MONTH!X193+MONTH!X196</f>
        <v>376</v>
      </c>
      <c r="X46" s="416">
        <f t="shared" si="10"/>
        <v>-91</v>
      </c>
      <c r="Y46" s="152">
        <f t="shared" si="11"/>
        <v>-0.24202127659574468</v>
      </c>
      <c r="Z46" s="261"/>
      <c r="AA46" s="262"/>
      <c r="AB46" s="262"/>
      <c r="AC46" s="262"/>
    </row>
    <row r="47" spans="3:29" s="153" customFormat="1" ht="13.15" customHeight="1">
      <c r="C47" s="256"/>
      <c r="D47" s="257" t="s">
        <v>27</v>
      </c>
      <c r="E47" s="258"/>
      <c r="F47" s="259"/>
      <c r="G47" s="260"/>
      <c r="H47" s="238">
        <f>MONTH!E161</f>
        <v>926</v>
      </c>
      <c r="I47" s="459">
        <f>MONTH!F161</f>
        <v>1221</v>
      </c>
      <c r="J47" s="416">
        <f t="shared" si="6"/>
        <v>-295</v>
      </c>
      <c r="K47" s="152">
        <f t="shared" si="7"/>
        <v>-0.24160524160524161</v>
      </c>
      <c r="L47" s="261"/>
      <c r="M47" s="259"/>
      <c r="N47" s="260"/>
      <c r="O47" s="238">
        <f>MONTH!N161</f>
        <v>14689</v>
      </c>
      <c r="P47" s="459">
        <f>MONTH!O161</f>
        <v>13455</v>
      </c>
      <c r="Q47" s="416">
        <f t="shared" si="8"/>
        <v>1234</v>
      </c>
      <c r="R47" s="152">
        <f t="shared" si="9"/>
        <v>9.1713117800074323E-2</v>
      </c>
      <c r="S47" s="261"/>
      <c r="T47" s="259"/>
      <c r="U47" s="260"/>
      <c r="V47" s="238">
        <f>MONTH!W161</f>
        <v>5684</v>
      </c>
      <c r="W47" s="459">
        <f>MONTH!X161</f>
        <v>5340</v>
      </c>
      <c r="X47" s="416">
        <f t="shared" si="10"/>
        <v>344</v>
      </c>
      <c r="Y47" s="152">
        <f t="shared" si="11"/>
        <v>6.4419475655430714E-2</v>
      </c>
      <c r="Z47" s="261"/>
      <c r="AA47" s="262"/>
      <c r="AB47" s="262"/>
      <c r="AC47" s="262"/>
    </row>
    <row r="48" spans="3:29" ht="13.15" customHeight="1">
      <c r="C48" s="232"/>
      <c r="D48" s="250" t="s">
        <v>414</v>
      </c>
      <c r="E48" s="236"/>
      <c r="F48" s="236"/>
      <c r="G48" s="237"/>
      <c r="H48" s="238">
        <f>MONTH!E159+MONTH!E182+MONTH!E190+MONTH!E201</f>
        <v>40</v>
      </c>
      <c r="I48" s="447">
        <f>MONTH!F159+MONTH!F182+MONTH!F190+MONTH!F201</f>
        <v>67</v>
      </c>
      <c r="J48" s="481">
        <f t="shared" si="6"/>
        <v>-27</v>
      </c>
      <c r="K48" s="482">
        <f t="shared" si="7"/>
        <v>-0.40298507462686567</v>
      </c>
      <c r="L48" s="239"/>
      <c r="M48" s="236"/>
      <c r="N48" s="237"/>
      <c r="O48" s="238">
        <f>MONTH!N159+MONTH!N182+MONTH!N190+MONTH!N201</f>
        <v>1421</v>
      </c>
      <c r="P48" s="447">
        <f>MONTH!O159+MONTH!O182+MONTH!O190+MONTH!O201</f>
        <v>829</v>
      </c>
      <c r="Q48" s="481">
        <f t="shared" si="8"/>
        <v>592</v>
      </c>
      <c r="R48" s="482">
        <f t="shared" si="9"/>
        <v>0.71411338962605553</v>
      </c>
      <c r="S48" s="239"/>
      <c r="T48" s="236"/>
      <c r="U48" s="237"/>
      <c r="V48" s="238">
        <f>MONTH!W159+MONTH!W182+MONTH!W190+MONTH!W201</f>
        <v>515</v>
      </c>
      <c r="W48" s="447">
        <f>MONTH!X159+MONTH!X182+MONTH!X190+MONTH!X201</f>
        <v>413</v>
      </c>
      <c r="X48" s="481">
        <f t="shared" si="10"/>
        <v>102</v>
      </c>
      <c r="Y48" s="482">
        <f t="shared" si="11"/>
        <v>0.24697336561743341</v>
      </c>
      <c r="Z48" s="239"/>
    </row>
    <row r="49" spans="3:29" ht="5.0999999999999996" customHeight="1">
      <c r="C49" s="232"/>
      <c r="E49" s="246"/>
      <c r="F49" s="236"/>
      <c r="G49" s="237"/>
      <c r="H49" s="238"/>
      <c r="I49" s="457"/>
      <c r="J49" s="416"/>
      <c r="K49" s="152"/>
      <c r="L49" s="239"/>
      <c r="M49" s="236"/>
      <c r="N49" s="237"/>
      <c r="O49" s="238"/>
      <c r="P49" s="457"/>
      <c r="Q49" s="416"/>
      <c r="R49" s="152"/>
      <c r="S49" s="239"/>
      <c r="T49" s="236"/>
      <c r="U49" s="237"/>
      <c r="V49" s="238"/>
      <c r="W49" s="457"/>
      <c r="X49" s="416"/>
      <c r="Y49" s="152"/>
      <c r="Z49" s="239"/>
    </row>
    <row r="50" spans="3:29" s="92" customFormat="1" ht="13.15" customHeight="1">
      <c r="C50" s="226" t="s">
        <v>393</v>
      </c>
      <c r="D50" s="145"/>
      <c r="E50" s="227"/>
      <c r="F50" s="228"/>
      <c r="G50" s="229"/>
      <c r="H50" s="230">
        <f>MONTH!E203+MONTH!E213</f>
        <v>718</v>
      </c>
      <c r="I50" s="451">
        <f>MONTH!F203+MONTH!F213</f>
        <v>883</v>
      </c>
      <c r="J50" s="475">
        <f>H50-I50</f>
        <v>-165</v>
      </c>
      <c r="K50" s="476">
        <f>IF(I50=0,"-",(H50-I50)/I50)</f>
        <v>-0.1868629671574179</v>
      </c>
      <c r="L50" s="231"/>
      <c r="M50" s="228"/>
      <c r="N50" s="229"/>
      <c r="O50" s="230">
        <f>MONTH!N203+MONTH!N213</f>
        <v>9362</v>
      </c>
      <c r="P50" s="451">
        <f>MONTH!O203+MONTH!O213</f>
        <v>8538</v>
      </c>
      <c r="Q50" s="475">
        <f>O50-P50</f>
        <v>824</v>
      </c>
      <c r="R50" s="476">
        <f>IF(P50=0,"-",(O50-P50)/P50)</f>
        <v>9.6509721246193489E-2</v>
      </c>
      <c r="S50" s="231"/>
      <c r="T50" s="228"/>
      <c r="U50" s="229"/>
      <c r="V50" s="230">
        <f>MONTH!W203+MONTH!W213</f>
        <v>4288</v>
      </c>
      <c r="W50" s="451">
        <f>MONTH!X203+MONTH!X213</f>
        <v>3715</v>
      </c>
      <c r="X50" s="475">
        <f>V50-W50</f>
        <v>573</v>
      </c>
      <c r="Y50" s="476">
        <f>IF(W50=0,"-",(V50-W50)/W50)</f>
        <v>0.15423956931359353</v>
      </c>
      <c r="Z50" s="231"/>
      <c r="AA50" s="112"/>
      <c r="AB50" s="112"/>
      <c r="AC50" s="112"/>
    </row>
    <row r="51" spans="3:29" ht="5.0999999999999996" customHeight="1">
      <c r="C51" s="240"/>
      <c r="D51" s="82"/>
      <c r="E51" s="246"/>
      <c r="F51" s="236"/>
      <c r="G51" s="237"/>
      <c r="H51" s="238"/>
      <c r="I51" s="457"/>
      <c r="J51" s="416"/>
      <c r="K51" s="152"/>
      <c r="L51" s="239"/>
      <c r="M51" s="236"/>
      <c r="N51" s="237"/>
      <c r="O51" s="238"/>
      <c r="P51" s="457"/>
      <c r="Q51" s="416"/>
      <c r="R51" s="152"/>
      <c r="S51" s="239"/>
      <c r="T51" s="236"/>
      <c r="U51" s="237"/>
      <c r="V51" s="238"/>
      <c r="W51" s="457"/>
      <c r="X51" s="416"/>
      <c r="Y51" s="152"/>
      <c r="Z51" s="239"/>
    </row>
    <row r="52" spans="3:29" ht="13.15" customHeight="1">
      <c r="C52" s="263" t="s">
        <v>209</v>
      </c>
      <c r="D52" s="264"/>
      <c r="E52" s="265"/>
      <c r="F52" s="228"/>
      <c r="G52" s="229"/>
      <c r="H52" s="230">
        <f>MONTH!E223</f>
        <v>1129</v>
      </c>
      <c r="I52" s="460">
        <f>MONTH!F223</f>
        <v>4238</v>
      </c>
      <c r="J52" s="491">
        <f>H52-I52</f>
        <v>-3109</v>
      </c>
      <c r="K52" s="492">
        <f>IF(I52=0,"-",(H52-I52)/I52)</f>
        <v>-0.7336007550731477</v>
      </c>
      <c r="L52" s="231"/>
      <c r="M52" s="228"/>
      <c r="N52" s="229"/>
      <c r="O52" s="230">
        <f>MONTH!N223</f>
        <v>28286.880000000001</v>
      </c>
      <c r="P52" s="460">
        <f>MONTH!O223</f>
        <v>46212</v>
      </c>
      <c r="Q52" s="491">
        <f>O52-P52</f>
        <v>-17925.12</v>
      </c>
      <c r="R52" s="492">
        <f>IF(P52=0,"-",(O52-P52)/P52)</f>
        <v>-0.3878888600363542</v>
      </c>
      <c r="S52" s="231"/>
      <c r="T52" s="228"/>
      <c r="U52" s="229"/>
      <c r="V52" s="230">
        <f>MONTH!W223</f>
        <v>7110</v>
      </c>
      <c r="W52" s="460">
        <f>MONTH!X223</f>
        <v>24408</v>
      </c>
      <c r="X52" s="491">
        <f>V52-W52</f>
        <v>-17298</v>
      </c>
      <c r="Y52" s="492">
        <f>IF(W52=0,"-",(V52-W52)/W52)</f>
        <v>-0.70870206489675514</v>
      </c>
      <c r="Z52" s="231"/>
    </row>
    <row r="53" spans="3:29" ht="5.0999999999999996" customHeight="1">
      <c r="C53" s="232"/>
      <c r="E53" s="246"/>
      <c r="F53" s="236"/>
      <c r="G53" s="237"/>
      <c r="H53" s="238"/>
      <c r="I53" s="457"/>
      <c r="J53" s="416"/>
      <c r="K53" s="152"/>
      <c r="L53" s="239"/>
      <c r="M53" s="236"/>
      <c r="N53" s="237"/>
      <c r="O53" s="238"/>
      <c r="P53" s="457"/>
      <c r="Q53" s="416"/>
      <c r="R53" s="152"/>
      <c r="S53" s="239"/>
      <c r="T53" s="236"/>
      <c r="U53" s="237"/>
      <c r="V53" s="238"/>
      <c r="W53" s="457"/>
      <c r="X53" s="416"/>
      <c r="Y53" s="152"/>
      <c r="Z53" s="239"/>
    </row>
    <row r="54" spans="3:29" ht="13.15" customHeight="1">
      <c r="C54" s="254" t="s">
        <v>210</v>
      </c>
      <c r="D54" s="154"/>
      <c r="E54" s="255"/>
      <c r="F54" s="228"/>
      <c r="G54" s="229"/>
      <c r="H54" s="230">
        <f>MONTH!E225</f>
        <v>0</v>
      </c>
      <c r="I54" s="458">
        <f>MONTH!F225</f>
        <v>0</v>
      </c>
      <c r="J54" s="489">
        <f>H54-I54</f>
        <v>0</v>
      </c>
      <c r="K54" s="490" t="str">
        <f>IF(I54=0,"-",(H54-I54)/I54)</f>
        <v>-</v>
      </c>
      <c r="L54" s="231"/>
      <c r="M54" s="228"/>
      <c r="N54" s="229"/>
      <c r="O54" s="230">
        <f>MONTH!N225</f>
        <v>0</v>
      </c>
      <c r="P54" s="458">
        <f>MONTH!O225</f>
        <v>0</v>
      </c>
      <c r="Q54" s="489">
        <f>O54-P54</f>
        <v>0</v>
      </c>
      <c r="R54" s="490" t="str">
        <f>IF(P54=0,"-",(O54-P54)/P54)</f>
        <v>-</v>
      </c>
      <c r="S54" s="231"/>
      <c r="T54" s="228"/>
      <c r="U54" s="229"/>
      <c r="V54" s="230">
        <f>MONTH!W225</f>
        <v>0</v>
      </c>
      <c r="W54" s="458">
        <f>MONTH!X225</f>
        <v>0</v>
      </c>
      <c r="X54" s="489">
        <f>V54-W54</f>
        <v>0</v>
      </c>
      <c r="Y54" s="490" t="str">
        <f>IF(W54=0,"-",(V54-W54)/W54)</f>
        <v>-</v>
      </c>
      <c r="Z54" s="231"/>
    </row>
    <row r="55" spans="3:29" ht="5.0999999999999996" customHeight="1" thickBot="1">
      <c r="C55" s="232"/>
      <c r="D55" s="82"/>
      <c r="E55" s="236"/>
      <c r="F55" s="236"/>
      <c r="G55" s="266"/>
      <c r="H55" s="267"/>
      <c r="I55" s="461"/>
      <c r="J55" s="493"/>
      <c r="K55" s="494"/>
      <c r="L55" s="268"/>
      <c r="M55" s="236"/>
      <c r="N55" s="266"/>
      <c r="O55" s="267"/>
      <c r="P55" s="461"/>
      <c r="Q55" s="493"/>
      <c r="R55" s="494"/>
      <c r="S55" s="268"/>
      <c r="T55" s="236"/>
      <c r="U55" s="266"/>
      <c r="V55" s="267"/>
      <c r="W55" s="461"/>
      <c r="X55" s="493"/>
      <c r="Y55" s="494"/>
      <c r="Z55" s="268"/>
    </row>
    <row r="56" spans="3:29" ht="5.0999999999999996" customHeight="1" thickTop="1" thickBot="1">
      <c r="C56" s="232"/>
      <c r="D56" s="82"/>
      <c r="E56" s="236"/>
      <c r="F56" s="236"/>
      <c r="G56" s="236"/>
      <c r="H56" s="80"/>
      <c r="I56" s="447"/>
      <c r="J56" s="481"/>
      <c r="K56" s="482"/>
      <c r="L56" s="236"/>
      <c r="M56" s="236"/>
      <c r="N56" s="236"/>
      <c r="O56" s="80"/>
      <c r="P56" s="447"/>
      <c r="Q56" s="481"/>
      <c r="R56" s="482"/>
      <c r="S56" s="236"/>
      <c r="T56" s="236"/>
      <c r="U56" s="236"/>
      <c r="V56" s="80"/>
      <c r="W56" s="447"/>
      <c r="X56" s="481"/>
      <c r="Y56" s="482"/>
      <c r="Z56" s="236"/>
    </row>
    <row r="57" spans="3:29" ht="5.0999999999999996" customHeight="1" thickTop="1">
      <c r="C57" s="232"/>
      <c r="D57" s="82"/>
      <c r="E57" s="236"/>
      <c r="F57" s="236"/>
      <c r="G57" s="269"/>
      <c r="H57" s="270"/>
      <c r="I57" s="462"/>
      <c r="J57" s="495"/>
      <c r="K57" s="496"/>
      <c r="L57" s="271"/>
      <c r="M57" s="236"/>
      <c r="N57" s="269"/>
      <c r="O57" s="270"/>
      <c r="P57" s="462"/>
      <c r="Q57" s="495"/>
      <c r="R57" s="496"/>
      <c r="S57" s="271"/>
      <c r="T57" s="236"/>
      <c r="U57" s="269"/>
      <c r="V57" s="270"/>
      <c r="W57" s="462"/>
      <c r="X57" s="495"/>
      <c r="Y57" s="496"/>
      <c r="Z57" s="271"/>
    </row>
    <row r="58" spans="3:29" ht="13.15" customHeight="1">
      <c r="C58" s="272" t="s">
        <v>212</v>
      </c>
      <c r="D58" s="273"/>
      <c r="E58" s="274"/>
      <c r="F58" s="228"/>
      <c r="G58" s="229"/>
      <c r="H58" s="275">
        <f>MONTH!E229</f>
        <v>145763</v>
      </c>
      <c r="I58" s="445">
        <f>MONTH!F229</f>
        <v>138262</v>
      </c>
      <c r="J58" s="497">
        <f>H58-I58</f>
        <v>7501</v>
      </c>
      <c r="K58" s="498">
        <f>IF(I58=0,"-",(H58-I58)/I58)</f>
        <v>5.4252072152869188E-2</v>
      </c>
      <c r="L58" s="231"/>
      <c r="M58" s="228"/>
      <c r="N58" s="229"/>
      <c r="O58" s="445">
        <f>MONTH!N229</f>
        <v>1637448.88</v>
      </c>
      <c r="P58" s="445">
        <f>MONTH!M229</f>
        <v>0</v>
      </c>
      <c r="Q58" s="497">
        <f>O58-P58</f>
        <v>1637448.88</v>
      </c>
      <c r="R58" s="498" t="str">
        <f>IF(P58=0,"-",(O58-P58)/P58)</f>
        <v>-</v>
      </c>
      <c r="S58" s="231"/>
      <c r="T58" s="228"/>
      <c r="U58" s="229"/>
      <c r="V58" s="445">
        <f>MONTH!W229</f>
        <v>810683</v>
      </c>
      <c r="W58" s="445">
        <f>MONTH!U229</f>
        <v>0</v>
      </c>
      <c r="X58" s="497">
        <f>V58-W58</f>
        <v>810683</v>
      </c>
      <c r="Y58" s="498" t="str">
        <f>IF(W58=0,"-",(V58-W58)/W58)</f>
        <v>-</v>
      </c>
      <c r="Z58" s="231"/>
    </row>
    <row r="59" spans="3:29" ht="5.0999999999999996" customHeight="1">
      <c r="C59" s="240"/>
      <c r="D59" s="276"/>
      <c r="E59" s="228"/>
      <c r="F59" s="228"/>
      <c r="G59" s="229"/>
      <c r="H59" s="241"/>
      <c r="I59" s="454"/>
      <c r="J59" s="483"/>
      <c r="K59" s="484"/>
      <c r="L59" s="231"/>
      <c r="M59" s="228"/>
      <c r="N59" s="229"/>
      <c r="O59" s="431"/>
      <c r="P59" s="454"/>
      <c r="Q59" s="483"/>
      <c r="R59" s="484"/>
      <c r="S59" s="231"/>
      <c r="T59" s="228"/>
      <c r="U59" s="229"/>
      <c r="V59" s="431"/>
      <c r="W59" s="454"/>
      <c r="X59" s="483"/>
      <c r="Y59" s="484"/>
      <c r="Z59" s="231"/>
    </row>
    <row r="60" spans="3:29" ht="13.15" customHeight="1">
      <c r="C60" s="277" t="s">
        <v>415</v>
      </c>
      <c r="D60" s="160"/>
      <c r="E60" s="278"/>
      <c r="F60" s="228"/>
      <c r="G60" s="229"/>
      <c r="H60" s="279">
        <f>MONTH!E231</f>
        <v>67634</v>
      </c>
      <c r="I60" s="444">
        <f>MONTH!F231</f>
        <v>70735</v>
      </c>
      <c r="J60" s="499">
        <f>H60-I60</f>
        <v>-3101</v>
      </c>
      <c r="K60" s="500">
        <f>IF(I60=0,"-",(H60-I60)/I60)</f>
        <v>-4.3839683325086594E-2</v>
      </c>
      <c r="L60" s="231"/>
      <c r="M60" s="228"/>
      <c r="N60" s="229"/>
      <c r="O60" s="444">
        <f>MONTH!N231</f>
        <v>742234</v>
      </c>
      <c r="P60" s="444">
        <f>MONTH!M231</f>
        <v>0</v>
      </c>
      <c r="Q60" s="499">
        <f>O60-P60</f>
        <v>742234</v>
      </c>
      <c r="R60" s="500" t="str">
        <f>IF(P60=0,"-",(O60-P60)/P60)</f>
        <v>-</v>
      </c>
      <c r="S60" s="231"/>
      <c r="T60" s="228"/>
      <c r="U60" s="229"/>
      <c r="V60" s="444">
        <f>MONTH!W231</f>
        <v>279054</v>
      </c>
      <c r="W60" s="444">
        <f>MONTH!U231</f>
        <v>0</v>
      </c>
      <c r="X60" s="499">
        <f>V60-W60</f>
        <v>279054</v>
      </c>
      <c r="Y60" s="500" t="str">
        <f>IF(W60=0,"-",(V60-W60)/W60)</f>
        <v>-</v>
      </c>
      <c r="Z60" s="231"/>
    </row>
    <row r="61" spans="3:29" ht="5.0999999999999996" customHeight="1">
      <c r="C61" s="240"/>
      <c r="D61" s="276"/>
      <c r="E61" s="228"/>
      <c r="F61" s="228"/>
      <c r="G61" s="229"/>
      <c r="H61" s="241"/>
      <c r="I61" s="454"/>
      <c r="J61" s="483"/>
      <c r="K61" s="484"/>
      <c r="L61" s="231"/>
      <c r="M61" s="228"/>
      <c r="N61" s="229"/>
      <c r="O61" s="431"/>
      <c r="P61" s="454"/>
      <c r="Q61" s="483"/>
      <c r="R61" s="484"/>
      <c r="S61" s="231"/>
      <c r="T61" s="228"/>
      <c r="U61" s="229"/>
      <c r="V61" s="431"/>
      <c r="W61" s="454"/>
      <c r="X61" s="483"/>
      <c r="Y61" s="484"/>
      <c r="Z61" s="231"/>
    </row>
    <row r="62" spans="3:29" ht="13.15" customHeight="1">
      <c r="C62" s="280" t="s">
        <v>214</v>
      </c>
      <c r="D62" s="281"/>
      <c r="E62" s="282"/>
      <c r="F62" s="228"/>
      <c r="G62" s="229"/>
      <c r="H62" s="283">
        <f>H58+H60</f>
        <v>213397</v>
      </c>
      <c r="I62" s="446">
        <f>I58+I60</f>
        <v>208997</v>
      </c>
      <c r="J62" s="501">
        <f>H62-I62</f>
        <v>4400</v>
      </c>
      <c r="K62" s="502">
        <f>IF(I62=0,"-",(H62-I62)/I62)</f>
        <v>2.1052933774169006E-2</v>
      </c>
      <c r="L62" s="231"/>
      <c r="M62" s="228"/>
      <c r="N62" s="229"/>
      <c r="O62" s="446">
        <f>O58+O60</f>
        <v>2379682.88</v>
      </c>
      <c r="P62" s="446">
        <f>P58+P60</f>
        <v>0</v>
      </c>
      <c r="Q62" s="501">
        <f>O62-P62</f>
        <v>2379682.88</v>
      </c>
      <c r="R62" s="502" t="str">
        <f>IF(P62=0,"-",(O62-P62)/P62)</f>
        <v>-</v>
      </c>
      <c r="S62" s="231"/>
      <c r="T62" s="228"/>
      <c r="U62" s="229"/>
      <c r="V62" s="446">
        <f>V58+V60</f>
        <v>1089737</v>
      </c>
      <c r="W62" s="446">
        <f>W58+W60</f>
        <v>0</v>
      </c>
      <c r="X62" s="501">
        <f>V62-W62</f>
        <v>1089737</v>
      </c>
      <c r="Y62" s="502" t="str">
        <f>IF(W62=0,"-",(V62-W62)/W62)</f>
        <v>-</v>
      </c>
      <c r="Z62" s="231"/>
    </row>
    <row r="63" spans="3:29" s="143" customFormat="1" ht="5.0999999999999996" customHeight="1" thickBot="1">
      <c r="C63" s="144"/>
      <c r="D63" s="142"/>
      <c r="E63" s="284"/>
      <c r="F63" s="285"/>
      <c r="G63" s="286"/>
      <c r="H63" s="287"/>
      <c r="I63" s="287"/>
      <c r="J63" s="503"/>
      <c r="K63" s="504"/>
      <c r="L63" s="288"/>
      <c r="M63" s="285"/>
      <c r="N63" s="286"/>
      <c r="O63" s="287"/>
      <c r="P63" s="287"/>
      <c r="Q63" s="503"/>
      <c r="R63" s="504"/>
      <c r="S63" s="288"/>
      <c r="T63" s="285"/>
      <c r="U63" s="286"/>
      <c r="V63" s="287"/>
      <c r="W63" s="287"/>
      <c r="X63" s="503"/>
      <c r="Y63" s="504"/>
      <c r="Z63" s="288"/>
      <c r="AA63" s="289"/>
      <c r="AB63" s="289"/>
      <c r="AC63" s="289"/>
    </row>
    <row r="64" spans="3:29" s="299" customFormat="1" ht="12" thickTop="1">
      <c r="C64" s="290" t="s">
        <v>416</v>
      </c>
      <c r="D64" s="291"/>
      <c r="E64" s="292"/>
      <c r="F64" s="293"/>
      <c r="G64" s="294"/>
      <c r="H64" s="295"/>
      <c r="I64" s="295"/>
      <c r="J64" s="296"/>
      <c r="K64" s="297"/>
      <c r="L64" s="294"/>
      <c r="M64" s="293"/>
      <c r="N64" s="294"/>
      <c r="O64" s="295"/>
      <c r="P64" s="295"/>
      <c r="Q64" s="448"/>
      <c r="R64" s="449"/>
      <c r="S64" s="449"/>
      <c r="T64" s="449"/>
      <c r="U64" s="449"/>
      <c r="V64" s="295"/>
      <c r="W64" s="295"/>
      <c r="X64" s="448"/>
      <c r="Y64" s="449"/>
      <c r="Z64" s="294"/>
      <c r="AA64" s="298"/>
      <c r="AB64" s="298"/>
      <c r="AC64" s="298"/>
    </row>
    <row r="65" spans="4:29" s="8" customFormat="1" ht="12">
      <c r="D65" s="4"/>
      <c r="E65" s="300"/>
      <c r="F65" s="301"/>
      <c r="G65" s="302"/>
      <c r="H65" s="4"/>
      <c r="I65" s="5"/>
      <c r="J65" s="6"/>
      <c r="K65" s="7"/>
      <c r="L65" s="302"/>
      <c r="M65" s="301"/>
      <c r="N65" s="302"/>
      <c r="O65" s="4"/>
      <c r="P65" s="5"/>
      <c r="Q65" s="505"/>
      <c r="R65" s="506"/>
      <c r="S65" s="302"/>
      <c r="T65" s="301"/>
      <c r="U65" s="302"/>
      <c r="V65" s="4"/>
      <c r="W65" s="5"/>
      <c r="X65" s="505"/>
      <c r="Y65" s="506"/>
      <c r="Z65" s="302"/>
      <c r="AA65" s="303"/>
      <c r="AB65" s="303"/>
      <c r="AC65" s="303"/>
    </row>
    <row r="66" spans="4:29" ht="12.75" customHeight="1">
      <c r="I66" s="156"/>
      <c r="P66" s="156"/>
      <c r="Q66" s="473"/>
      <c r="R66" s="474"/>
      <c r="W66" s="156"/>
      <c r="X66" s="473"/>
      <c r="Y66" s="474"/>
    </row>
    <row r="67" spans="4:29" ht="12.95" customHeight="1">
      <c r="I67" s="156"/>
      <c r="P67" s="156"/>
      <c r="Q67" s="473"/>
      <c r="R67" s="474"/>
      <c r="W67" s="156"/>
      <c r="X67" s="473"/>
      <c r="Y67" s="474"/>
    </row>
    <row r="68" spans="4:29" ht="12.75" customHeight="1">
      <c r="H68" s="157"/>
      <c r="I68" s="156"/>
      <c r="J68" s="158"/>
      <c r="O68" s="157"/>
      <c r="P68" s="156"/>
      <c r="Q68" s="507"/>
      <c r="R68" s="474"/>
      <c r="V68" s="157"/>
      <c r="W68" s="156"/>
      <c r="X68" s="507"/>
      <c r="Y68" s="474"/>
    </row>
    <row r="69" spans="4:29" ht="12.95" customHeight="1">
      <c r="I69" s="95"/>
      <c r="J69" s="158"/>
      <c r="P69" s="95"/>
      <c r="Q69" s="507"/>
      <c r="R69" s="474"/>
      <c r="W69" s="95"/>
      <c r="X69" s="507"/>
      <c r="Y69" s="474"/>
    </row>
    <row r="70" spans="4:29" ht="12.95" customHeight="1">
      <c r="I70" s="95"/>
      <c r="J70" s="158"/>
      <c r="P70" s="95"/>
      <c r="Q70" s="507"/>
      <c r="R70" s="474"/>
      <c r="W70" s="95"/>
      <c r="X70" s="507"/>
      <c r="Y70" s="474"/>
    </row>
    <row r="71" spans="4:29" ht="12.95" customHeight="1">
      <c r="I71" s="95"/>
      <c r="J71" s="158"/>
      <c r="P71" s="95"/>
      <c r="Q71" s="507"/>
      <c r="R71" s="474"/>
      <c r="W71" s="95"/>
      <c r="X71" s="507"/>
      <c r="Y71" s="474"/>
    </row>
    <row r="72" spans="4:29" ht="12.95" customHeight="1">
      <c r="Q72" s="473"/>
      <c r="R72" s="474"/>
      <c r="X72" s="473"/>
      <c r="Y72" s="474"/>
    </row>
    <row r="73" spans="4:29" ht="12.95" customHeight="1">
      <c r="Q73" s="473"/>
      <c r="R73" s="474"/>
    </row>
    <row r="74" spans="4:29" ht="12.95" customHeight="1"/>
    <row r="75" spans="4:29" ht="12.95" customHeight="1"/>
    <row r="76" spans="4:29" ht="12.95" customHeight="1"/>
    <row r="77" spans="4:29" ht="12.95" customHeight="1"/>
    <row r="78" spans="4:29" ht="12.95" customHeight="1"/>
    <row r="79" spans="4:29" ht="12.95" customHeight="1"/>
    <row r="80" spans="4:29" ht="12.95" customHeight="1"/>
    <row r="81" spans="3:29" s="2" customFormat="1" ht="12.95" customHeight="1">
      <c r="C81" s="82"/>
      <c r="D81" s="1"/>
      <c r="E81" s="221"/>
      <c r="F81" s="222"/>
      <c r="G81" s="222"/>
      <c r="H81" s="147"/>
      <c r="I81" s="147"/>
      <c r="K81" s="148"/>
      <c r="L81" s="222"/>
      <c r="M81" s="222"/>
      <c r="N81" s="222"/>
      <c r="O81" s="147"/>
      <c r="P81" s="147"/>
      <c r="R81" s="148"/>
      <c r="S81" s="222"/>
      <c r="T81" s="222"/>
      <c r="U81" s="222"/>
      <c r="V81" s="147"/>
      <c r="W81" s="147"/>
      <c r="Y81" s="148"/>
      <c r="Z81" s="222"/>
      <c r="AA81" s="304"/>
      <c r="AB81" s="305"/>
      <c r="AC81" s="305"/>
    </row>
    <row r="82" spans="3:29" s="2" customFormat="1" ht="12.95" customHeight="1">
      <c r="C82" s="82"/>
      <c r="D82" s="1"/>
      <c r="E82" s="221"/>
      <c r="F82" s="222"/>
      <c r="G82" s="222"/>
      <c r="H82" s="147"/>
      <c r="I82" s="147"/>
      <c r="K82" s="148"/>
      <c r="L82" s="222"/>
      <c r="M82" s="222"/>
      <c r="N82" s="222"/>
      <c r="O82" s="147"/>
      <c r="P82" s="147"/>
      <c r="R82" s="148"/>
      <c r="S82" s="222"/>
      <c r="T82" s="222"/>
      <c r="U82" s="222"/>
      <c r="V82" s="147"/>
      <c r="W82" s="147"/>
      <c r="Y82" s="148"/>
      <c r="Z82" s="222"/>
      <c r="AA82" s="304"/>
      <c r="AB82" s="305"/>
      <c r="AC82" s="305"/>
    </row>
    <row r="83" spans="3:29" s="2" customFormat="1" ht="12.95" customHeight="1">
      <c r="C83" s="82"/>
      <c r="D83" s="1"/>
      <c r="E83" s="221"/>
      <c r="F83" s="222"/>
      <c r="G83" s="222"/>
      <c r="H83" s="147"/>
      <c r="I83" s="147"/>
      <c r="K83" s="148"/>
      <c r="L83" s="222"/>
      <c r="M83" s="222"/>
      <c r="N83" s="222"/>
      <c r="O83" s="147"/>
      <c r="P83" s="147"/>
      <c r="R83" s="148"/>
      <c r="S83" s="222"/>
      <c r="T83" s="222"/>
      <c r="U83" s="222"/>
      <c r="V83" s="147"/>
      <c r="W83" s="147"/>
      <c r="Y83" s="148"/>
      <c r="Z83" s="222"/>
      <c r="AA83" s="304"/>
      <c r="AB83" s="305"/>
      <c r="AC83" s="305"/>
    </row>
    <row r="84" spans="3:29" s="2" customFormat="1" ht="12.95" customHeight="1">
      <c r="C84" s="82"/>
      <c r="D84" s="1"/>
      <c r="E84" s="221"/>
      <c r="F84" s="222"/>
      <c r="G84" s="222"/>
      <c r="H84" s="147"/>
      <c r="I84" s="147"/>
      <c r="K84" s="148"/>
      <c r="L84" s="222"/>
      <c r="M84" s="222"/>
      <c r="N84" s="222"/>
      <c r="O84" s="147"/>
      <c r="P84" s="147"/>
      <c r="R84" s="148"/>
      <c r="S84" s="222"/>
      <c r="T84" s="222"/>
      <c r="U84" s="222"/>
      <c r="V84" s="147"/>
      <c r="W84" s="147"/>
      <c r="Y84" s="148"/>
      <c r="Z84" s="222"/>
      <c r="AA84" s="304"/>
      <c r="AB84" s="305"/>
      <c r="AC84" s="305"/>
    </row>
    <row r="85" spans="3:29" s="2" customFormat="1" ht="12.95" customHeight="1">
      <c r="C85" s="82"/>
      <c r="D85" s="1"/>
      <c r="E85" s="221"/>
      <c r="F85" s="222"/>
      <c r="G85" s="222"/>
      <c r="H85" s="147"/>
      <c r="I85" s="147"/>
      <c r="K85" s="148"/>
      <c r="L85" s="222"/>
      <c r="M85" s="222"/>
      <c r="N85" s="222"/>
      <c r="O85" s="147"/>
      <c r="P85" s="147"/>
      <c r="R85" s="148"/>
      <c r="S85" s="222"/>
      <c r="T85" s="222"/>
      <c r="U85" s="222"/>
      <c r="V85" s="147"/>
      <c r="W85" s="147"/>
      <c r="Y85" s="148"/>
      <c r="Z85" s="222"/>
      <c r="AA85" s="304"/>
      <c r="AB85" s="305"/>
      <c r="AC85" s="305"/>
    </row>
    <row r="86" spans="3:29" s="2" customFormat="1" ht="12.95" customHeight="1">
      <c r="C86" s="82"/>
      <c r="D86" s="1"/>
      <c r="E86" s="221"/>
      <c r="F86" s="222"/>
      <c r="G86" s="222"/>
      <c r="H86" s="147"/>
      <c r="I86" s="147"/>
      <c r="K86" s="148"/>
      <c r="L86" s="222"/>
      <c r="M86" s="222"/>
      <c r="N86" s="222"/>
      <c r="O86" s="147"/>
      <c r="P86" s="147"/>
      <c r="R86" s="148"/>
      <c r="S86" s="222"/>
      <c r="T86" s="222"/>
      <c r="U86" s="222"/>
      <c r="V86" s="147"/>
      <c r="W86" s="147"/>
      <c r="Y86" s="148"/>
      <c r="Z86" s="222"/>
      <c r="AA86" s="304"/>
      <c r="AB86" s="305"/>
      <c r="AC86" s="305"/>
    </row>
    <row r="87" spans="3:29" s="2" customFormat="1" ht="12.95" customHeight="1">
      <c r="C87" s="82"/>
      <c r="D87" s="1"/>
      <c r="E87" s="221"/>
      <c r="F87" s="222"/>
      <c r="G87" s="222"/>
      <c r="H87" s="147"/>
      <c r="I87" s="147"/>
      <c r="K87" s="148"/>
      <c r="L87" s="222"/>
      <c r="M87" s="222"/>
      <c r="N87" s="222"/>
      <c r="O87" s="147"/>
      <c r="P87" s="147"/>
      <c r="R87" s="148"/>
      <c r="S87" s="222"/>
      <c r="T87" s="222"/>
      <c r="U87" s="222"/>
      <c r="V87" s="147"/>
      <c r="W87" s="147"/>
      <c r="Y87" s="148"/>
      <c r="Z87" s="222"/>
      <c r="AA87" s="304"/>
      <c r="AB87" s="305"/>
      <c r="AC87" s="305"/>
    </row>
    <row r="88" spans="3:29" s="2" customFormat="1" ht="12.95" customHeight="1">
      <c r="C88" s="82"/>
      <c r="D88" s="1"/>
      <c r="E88" s="221"/>
      <c r="F88" s="222"/>
      <c r="G88" s="222"/>
      <c r="H88" s="147"/>
      <c r="I88" s="147"/>
      <c r="K88" s="148"/>
      <c r="L88" s="222"/>
      <c r="M88" s="222"/>
      <c r="N88" s="222"/>
      <c r="O88" s="147"/>
      <c r="P88" s="147"/>
      <c r="R88" s="148"/>
      <c r="S88" s="222"/>
      <c r="T88" s="222"/>
      <c r="U88" s="222"/>
      <c r="V88" s="147"/>
      <c r="W88" s="147"/>
      <c r="Y88" s="148"/>
      <c r="Z88" s="222"/>
      <c r="AA88" s="304"/>
      <c r="AB88" s="305"/>
      <c r="AC88" s="305"/>
    </row>
    <row r="89" spans="3:29" s="2" customFormat="1" ht="12.95" customHeight="1">
      <c r="C89" s="82"/>
      <c r="D89" s="1"/>
      <c r="E89" s="221"/>
      <c r="F89" s="222"/>
      <c r="G89" s="222"/>
      <c r="H89" s="147"/>
      <c r="I89" s="147"/>
      <c r="K89" s="148"/>
      <c r="L89" s="222"/>
      <c r="M89" s="222"/>
      <c r="N89" s="222"/>
      <c r="O89" s="147"/>
      <c r="P89" s="147"/>
      <c r="R89" s="148"/>
      <c r="S89" s="222"/>
      <c r="T89" s="222"/>
      <c r="U89" s="222"/>
      <c r="V89" s="147"/>
      <c r="W89" s="147"/>
      <c r="Y89" s="148"/>
      <c r="Z89" s="222"/>
      <c r="AA89" s="304"/>
      <c r="AB89" s="305"/>
      <c r="AC89" s="305"/>
    </row>
    <row r="90" spans="3:29" s="2" customFormat="1" ht="12.95" customHeight="1">
      <c r="C90" s="82"/>
      <c r="D90" s="1"/>
      <c r="E90" s="221"/>
      <c r="F90" s="222"/>
      <c r="G90" s="222"/>
      <c r="H90" s="147"/>
      <c r="I90" s="147"/>
      <c r="K90" s="148"/>
      <c r="L90" s="222"/>
      <c r="M90" s="222"/>
      <c r="N90" s="222"/>
      <c r="O90" s="147"/>
      <c r="P90" s="147"/>
      <c r="R90" s="148"/>
      <c r="S90" s="222"/>
      <c r="T90" s="222"/>
      <c r="U90" s="222"/>
      <c r="V90" s="147"/>
      <c r="W90" s="147"/>
      <c r="Y90" s="148"/>
      <c r="Z90" s="222"/>
      <c r="AA90" s="304"/>
      <c r="AB90" s="305"/>
      <c r="AC90" s="305"/>
    </row>
    <row r="91" spans="3:29" s="2" customFormat="1" ht="12.95" customHeight="1">
      <c r="C91" s="82"/>
      <c r="D91" s="1"/>
      <c r="E91" s="221"/>
      <c r="F91" s="222"/>
      <c r="G91" s="222"/>
      <c r="H91" s="147"/>
      <c r="I91" s="147"/>
      <c r="K91" s="148"/>
      <c r="L91" s="222"/>
      <c r="M91" s="222"/>
      <c r="N91" s="222"/>
      <c r="O91" s="147"/>
      <c r="P91" s="147"/>
      <c r="R91" s="148"/>
      <c r="S91" s="222"/>
      <c r="T91" s="222"/>
      <c r="U91" s="222"/>
      <c r="V91" s="147"/>
      <c r="W91" s="147"/>
      <c r="Y91" s="148"/>
      <c r="Z91" s="222"/>
      <c r="AA91" s="304"/>
      <c r="AB91" s="305"/>
      <c r="AC91" s="305"/>
    </row>
    <row r="92" spans="3:29" s="2" customFormat="1" ht="12.95" customHeight="1">
      <c r="C92" s="82"/>
      <c r="D92" s="1"/>
      <c r="E92" s="221"/>
      <c r="F92" s="222"/>
      <c r="G92" s="222"/>
      <c r="H92" s="147"/>
      <c r="I92" s="147"/>
      <c r="K92" s="148"/>
      <c r="L92" s="222"/>
      <c r="M92" s="222"/>
      <c r="N92" s="222"/>
      <c r="O92" s="147"/>
      <c r="P92" s="147"/>
      <c r="R92" s="148"/>
      <c r="S92" s="222"/>
      <c r="T92" s="222"/>
      <c r="U92" s="222"/>
      <c r="V92" s="147"/>
      <c r="W92" s="147"/>
      <c r="Y92" s="148"/>
      <c r="Z92" s="222"/>
      <c r="AA92" s="304"/>
      <c r="AB92" s="305"/>
      <c r="AC92" s="305"/>
    </row>
    <row r="93" spans="3:29" s="2" customFormat="1" ht="12.95" customHeight="1">
      <c r="C93" s="82"/>
      <c r="D93" s="1"/>
      <c r="E93" s="221"/>
      <c r="F93" s="222"/>
      <c r="G93" s="222"/>
      <c r="H93" s="147"/>
      <c r="I93" s="147"/>
      <c r="K93" s="148"/>
      <c r="L93" s="222"/>
      <c r="M93" s="222"/>
      <c r="N93" s="222"/>
      <c r="O93" s="147"/>
      <c r="P93" s="147"/>
      <c r="R93" s="148"/>
      <c r="S93" s="222"/>
      <c r="T93" s="222"/>
      <c r="U93" s="222"/>
      <c r="V93" s="147"/>
      <c r="W93" s="147"/>
      <c r="Y93" s="148"/>
      <c r="Z93" s="222"/>
      <c r="AA93" s="304"/>
      <c r="AB93" s="305"/>
      <c r="AC93" s="305"/>
    </row>
  </sheetData>
  <mergeCells count="6">
    <mergeCell ref="X4:Y4"/>
    <mergeCell ref="H4:I4"/>
    <mergeCell ref="J4:K4"/>
    <mergeCell ref="O4:P4"/>
    <mergeCell ref="Q4:R4"/>
    <mergeCell ref="V4:W4"/>
  </mergeCells>
  <printOptions horizontalCentered="1"/>
  <pageMargins left="0" right="0" top="0.75" bottom="0.25" header="0.5" footer="0.5"/>
  <pageSetup paperSize="17" orientation="landscape" r:id="rId1"/>
  <headerFooter alignWithMargins="0">
    <oddHeader xml:space="preserve">&amp;C&amp;14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CCC"/>
    <pageSetUpPr fitToPage="1"/>
  </sheetPr>
  <dimension ref="A1:AE32"/>
  <sheetViews>
    <sheetView showGridLines="0" topLeftCell="H1" zoomScale="115" zoomScaleNormal="115" workbookViewId="0">
      <selection activeCell="M11" sqref="M11"/>
    </sheetView>
  </sheetViews>
  <sheetFormatPr defaultColWidth="9.140625" defaultRowHeight="12.75"/>
  <cols>
    <col min="1" max="1" width="2.7109375" style="92" bestFit="1" customWidth="1"/>
    <col min="2" max="2" width="15.7109375" style="82" customWidth="1"/>
    <col min="3" max="4" width="7.7109375" style="94" customWidth="1"/>
    <col min="5" max="6" width="0.85546875" style="94" customWidth="1"/>
    <col min="7" max="7" width="15.7109375" style="82" customWidth="1"/>
    <col min="8" max="9" width="7.7109375" style="94" customWidth="1"/>
    <col min="10" max="12" width="0.85546875" style="94" customWidth="1"/>
    <col min="13" max="13" width="15.7109375" style="81" customWidth="1"/>
    <col min="14" max="14" width="9.140625" style="81" bestFit="1" customWidth="1"/>
    <col min="15" max="15" width="7.7109375" style="27" customWidth="1"/>
    <col min="16" max="17" width="0.85546875" style="94" customWidth="1"/>
    <col min="18" max="18" width="15.7109375" style="94" customWidth="1"/>
    <col min="19" max="19" width="9.140625" style="81" bestFit="1" customWidth="1"/>
    <col min="20" max="20" width="7.7109375" style="27" customWidth="1"/>
    <col min="21" max="23" width="0.85546875" style="94" customWidth="1"/>
    <col min="24" max="24" width="15.7109375" style="81" customWidth="1"/>
    <col min="25" max="25" width="9.7109375" style="81" customWidth="1"/>
    <col min="26" max="26" width="7.7109375" style="27" customWidth="1"/>
    <col min="27" max="28" width="0.85546875" style="94" customWidth="1"/>
    <col min="29" max="29" width="15.7109375" style="81" customWidth="1"/>
    <col min="30" max="30" width="9.7109375" style="81" customWidth="1"/>
    <col min="31" max="31" width="7.7109375" style="27" customWidth="1"/>
    <col min="32" max="33" width="9.140625" style="81"/>
    <col min="34" max="34" width="19.5703125" style="81" bestFit="1" customWidth="1"/>
    <col min="35" max="16384" width="9.140625" style="81"/>
  </cols>
  <sheetData>
    <row r="1" spans="1:31" s="109" customFormat="1" ht="26.25">
      <c r="B1" s="136" t="s">
        <v>390</v>
      </c>
      <c r="C1" s="83"/>
      <c r="D1" s="83"/>
      <c r="E1" s="83"/>
      <c r="F1" s="83"/>
      <c r="G1" s="84"/>
      <c r="H1" s="83"/>
      <c r="I1" s="83"/>
      <c r="J1" s="83"/>
      <c r="K1" s="83"/>
      <c r="L1" s="83"/>
      <c r="M1" s="85"/>
      <c r="N1" s="85"/>
      <c r="O1" s="85"/>
      <c r="P1" s="83"/>
      <c r="Q1" s="83"/>
      <c r="R1" s="83"/>
      <c r="S1" s="85"/>
      <c r="T1" s="85"/>
      <c r="U1" s="83"/>
      <c r="V1" s="83"/>
      <c r="W1" s="83"/>
      <c r="X1" s="85"/>
      <c r="Y1" s="85"/>
      <c r="Z1" s="85"/>
      <c r="AA1" s="83"/>
      <c r="AB1" s="83"/>
      <c r="AC1" s="85"/>
      <c r="AD1" s="85"/>
      <c r="AE1" s="85"/>
    </row>
    <row r="2" spans="1:31" s="111" customFormat="1" ht="15">
      <c r="B2" s="87" t="s">
        <v>439</v>
      </c>
      <c r="C2" s="87"/>
      <c r="D2" s="87"/>
      <c r="E2" s="87"/>
      <c r="F2" s="87"/>
      <c r="G2" s="86"/>
      <c r="H2" s="87"/>
      <c r="I2" s="87"/>
      <c r="J2" s="87"/>
      <c r="K2" s="87"/>
      <c r="L2" s="87"/>
      <c r="M2" s="88"/>
      <c r="N2" s="88"/>
      <c r="O2" s="88"/>
      <c r="P2" s="87"/>
      <c r="Q2" s="87"/>
      <c r="R2" s="87"/>
      <c r="S2" s="88"/>
      <c r="T2" s="88"/>
      <c r="U2" s="87"/>
      <c r="V2" s="87"/>
      <c r="W2" s="87"/>
      <c r="X2" s="88"/>
      <c r="Y2" s="88"/>
      <c r="Z2" s="88"/>
      <c r="AA2" s="87"/>
      <c r="AB2" s="87"/>
      <c r="AC2" s="88"/>
      <c r="AD2" s="88"/>
      <c r="AE2" s="88"/>
    </row>
    <row r="3" spans="1:31" s="113" customFormat="1">
      <c r="B3" s="135" t="s">
        <v>391</v>
      </c>
      <c r="C3" s="90"/>
      <c r="D3" s="90"/>
      <c r="E3" s="90"/>
      <c r="F3" s="90"/>
      <c r="G3" s="89"/>
      <c r="H3" s="90"/>
      <c r="I3" s="90"/>
      <c r="J3" s="90"/>
      <c r="K3" s="90"/>
      <c r="L3" s="90"/>
      <c r="M3" s="91"/>
      <c r="N3" s="91"/>
      <c r="O3" s="91"/>
      <c r="P3" s="90"/>
      <c r="Q3" s="90"/>
      <c r="R3" s="90"/>
      <c r="S3" s="91"/>
      <c r="T3" s="91"/>
      <c r="U3" s="90"/>
      <c r="V3" s="90"/>
      <c r="W3" s="90"/>
      <c r="X3" s="91"/>
      <c r="Y3" s="91"/>
      <c r="Z3" s="91"/>
      <c r="AA3" s="90"/>
      <c r="AB3" s="90"/>
      <c r="AC3" s="91"/>
      <c r="AD3" s="91"/>
      <c r="AE3" s="91"/>
    </row>
    <row r="4" spans="1:31" s="113" customFormat="1" ht="15">
      <c r="A4" s="110"/>
      <c r="B4" s="44"/>
      <c r="C4" s="112"/>
      <c r="D4" s="112"/>
      <c r="E4" s="112"/>
      <c r="F4" s="112"/>
      <c r="G4" s="44"/>
      <c r="H4" s="112"/>
      <c r="I4" s="112"/>
      <c r="J4" s="112"/>
      <c r="K4" s="112"/>
      <c r="L4" s="112"/>
      <c r="O4" s="27"/>
      <c r="P4" s="112"/>
      <c r="Q4" s="112"/>
      <c r="R4" s="112"/>
      <c r="T4" s="27"/>
      <c r="U4" s="112"/>
      <c r="V4" s="112"/>
      <c r="W4" s="112"/>
      <c r="Z4" s="27"/>
      <c r="AA4" s="112"/>
      <c r="AB4" s="112"/>
      <c r="AE4" s="27"/>
    </row>
    <row r="5" spans="1:31" ht="33" customHeight="1">
      <c r="B5" s="511" t="s">
        <v>440</v>
      </c>
      <c r="C5" s="512"/>
      <c r="D5" s="513"/>
      <c r="E5" s="513"/>
      <c r="F5" s="513"/>
      <c r="G5" s="514"/>
      <c r="H5" s="513"/>
      <c r="I5" s="513"/>
      <c r="J5" s="47"/>
      <c r="K5" s="73"/>
      <c r="L5" s="47"/>
      <c r="M5" s="508" t="s">
        <v>441</v>
      </c>
      <c r="N5" s="509"/>
      <c r="O5" s="509"/>
      <c r="P5" s="510"/>
      <c r="Q5" s="510"/>
      <c r="R5" s="510"/>
      <c r="S5" s="509"/>
      <c r="T5" s="509"/>
      <c r="U5" s="105"/>
      <c r="V5" s="73"/>
      <c r="W5" s="105"/>
      <c r="X5" s="515" t="s">
        <v>442</v>
      </c>
      <c r="Y5" s="515"/>
      <c r="Z5" s="515"/>
      <c r="AA5" s="515"/>
      <c r="AB5" s="515"/>
      <c r="AC5" s="515"/>
      <c r="AD5" s="515"/>
      <c r="AE5" s="515"/>
    </row>
    <row r="6" spans="1:31" ht="4.9000000000000004" customHeight="1" thickBot="1">
      <c r="B6" s="114"/>
      <c r="C6" s="114"/>
      <c r="D6" s="47"/>
      <c r="E6" s="47"/>
      <c r="F6" s="47"/>
      <c r="G6" s="48"/>
      <c r="H6" s="47"/>
      <c r="I6" s="47"/>
      <c r="J6" s="47"/>
      <c r="K6" s="73"/>
      <c r="L6" s="47"/>
      <c r="M6" s="131"/>
      <c r="N6" s="132"/>
      <c r="O6" s="133"/>
      <c r="P6" s="47"/>
      <c r="Q6" s="47"/>
      <c r="R6" s="47"/>
      <c r="S6" s="132"/>
      <c r="T6" s="133"/>
      <c r="U6" s="105"/>
      <c r="V6" s="73"/>
      <c r="W6" s="105"/>
      <c r="X6" s="122"/>
      <c r="Y6" s="105"/>
      <c r="Z6" s="123"/>
      <c r="AA6" s="47"/>
      <c r="AB6" s="47"/>
      <c r="AC6" s="105"/>
      <c r="AD6" s="105"/>
      <c r="AE6" s="123"/>
    </row>
    <row r="7" spans="1:31" ht="3" customHeight="1" thickTop="1">
      <c r="B7" s="106"/>
      <c r="C7" s="106"/>
      <c r="D7" s="106"/>
      <c r="E7" s="106"/>
      <c r="F7" s="106"/>
      <c r="G7" s="107"/>
      <c r="H7" s="106"/>
      <c r="I7" s="106"/>
      <c r="J7" s="106"/>
      <c r="K7" s="73"/>
      <c r="L7" s="106"/>
      <c r="M7" s="108"/>
      <c r="N7" s="106"/>
      <c r="O7" s="124"/>
      <c r="P7" s="106"/>
      <c r="Q7" s="106"/>
      <c r="R7" s="106"/>
      <c r="S7" s="106"/>
      <c r="T7" s="124"/>
      <c r="U7" s="106"/>
      <c r="V7" s="73"/>
      <c r="W7" s="106"/>
      <c r="X7" s="108"/>
      <c r="Y7" s="106"/>
      <c r="Z7" s="124"/>
      <c r="AA7" s="106"/>
      <c r="AB7" s="106"/>
      <c r="AC7" s="106"/>
      <c r="AD7" s="106"/>
      <c r="AE7" s="124"/>
    </row>
    <row r="8" spans="1:31" s="92" customFormat="1" ht="15" customHeight="1">
      <c r="B8" s="44"/>
      <c r="C8" s="596">
        <v>2017</v>
      </c>
      <c r="D8" s="596"/>
      <c r="E8" s="104"/>
      <c r="F8" s="45"/>
      <c r="G8" s="44"/>
      <c r="H8" s="596">
        <v>2016</v>
      </c>
      <c r="I8" s="596"/>
      <c r="J8" s="45"/>
      <c r="K8" s="73"/>
      <c r="L8" s="45"/>
      <c r="M8" s="126" t="s">
        <v>4</v>
      </c>
      <c r="N8" s="126"/>
      <c r="O8" s="125"/>
      <c r="P8" s="104"/>
      <c r="Q8" s="112"/>
      <c r="R8" s="126" t="s">
        <v>5</v>
      </c>
      <c r="S8" s="126"/>
      <c r="T8" s="125"/>
      <c r="U8" s="45"/>
      <c r="V8" s="73"/>
      <c r="W8" s="45"/>
      <c r="X8" s="129">
        <v>2017</v>
      </c>
      <c r="Y8" s="126"/>
      <c r="Z8" s="90"/>
      <c r="AA8" s="104"/>
      <c r="AB8" s="112"/>
      <c r="AC8" s="129">
        <v>2016</v>
      </c>
      <c r="AD8" s="126"/>
      <c r="AE8" s="90"/>
    </row>
    <row r="9" spans="1:31" s="92" customFormat="1" ht="25.5">
      <c r="B9" s="137" t="s">
        <v>389</v>
      </c>
      <c r="C9" s="102">
        <f>SUM(C11:C30)</f>
        <v>116089</v>
      </c>
      <c r="D9" s="138" t="s">
        <v>28</v>
      </c>
      <c r="E9" s="139"/>
      <c r="F9" s="119"/>
      <c r="G9" s="137" t="s">
        <v>389</v>
      </c>
      <c r="H9" s="102">
        <f>SUM(H11:H30)</f>
        <v>109731</v>
      </c>
      <c r="I9" s="138" t="s">
        <v>28</v>
      </c>
      <c r="J9" s="119"/>
      <c r="K9" s="140"/>
      <c r="L9" s="119"/>
      <c r="M9" s="137" t="s">
        <v>389</v>
      </c>
      <c r="N9" s="141">
        <f>SUM(N11:N30)</f>
        <v>1270686</v>
      </c>
      <c r="O9" s="138" t="s">
        <v>28</v>
      </c>
      <c r="P9" s="139"/>
      <c r="Q9" s="119"/>
      <c r="R9" s="137" t="s">
        <v>389</v>
      </c>
      <c r="S9" s="141">
        <f>SUM(S11:S30)</f>
        <v>1279008.0404676117</v>
      </c>
      <c r="T9" s="138" t="s">
        <v>28</v>
      </c>
      <c r="U9" s="119"/>
      <c r="V9" s="140"/>
      <c r="W9" s="119"/>
      <c r="X9" s="137" t="s">
        <v>389</v>
      </c>
      <c r="Y9" s="141">
        <f>SUM(Y11:Y30)</f>
        <v>627441</v>
      </c>
      <c r="Z9" s="138" t="s">
        <v>28</v>
      </c>
      <c r="AA9" s="139"/>
      <c r="AB9" s="119"/>
      <c r="AC9" s="137" t="s">
        <v>389</v>
      </c>
      <c r="AD9" s="141">
        <f>SUM(AD11:AD30)</f>
        <v>624009.02174565324</v>
      </c>
      <c r="AE9" s="138" t="s">
        <v>28</v>
      </c>
    </row>
    <row r="10" spans="1:31" s="92" customFormat="1" ht="4.9000000000000004" customHeight="1" thickBot="1">
      <c r="B10" s="130"/>
      <c r="C10" s="103"/>
      <c r="D10" s="115"/>
      <c r="E10" s="116"/>
      <c r="F10" s="117"/>
      <c r="G10" s="130"/>
      <c r="H10" s="103"/>
      <c r="I10" s="115"/>
      <c r="J10" s="117"/>
      <c r="K10" s="118"/>
      <c r="L10" s="117"/>
      <c r="M10" s="130"/>
      <c r="N10" s="127"/>
      <c r="O10" s="115"/>
      <c r="P10" s="116"/>
      <c r="Q10" s="117"/>
      <c r="R10" s="130"/>
      <c r="S10" s="127"/>
      <c r="T10" s="115"/>
      <c r="U10" s="117"/>
      <c r="V10" s="118"/>
      <c r="W10" s="117"/>
      <c r="X10" s="130"/>
      <c r="Y10" s="127"/>
      <c r="Z10" s="115"/>
      <c r="AA10" s="116"/>
      <c r="AB10" s="117"/>
      <c r="AC10" s="130"/>
      <c r="AD10" s="127"/>
      <c r="AE10" s="115"/>
    </row>
    <row r="11" spans="1:31" ht="20.100000000000001" customHeight="1" thickTop="1">
      <c r="A11" s="134">
        <v>1</v>
      </c>
      <c r="B11" s="82" t="s">
        <v>264</v>
      </c>
      <c r="C11" s="101">
        <v>20812</v>
      </c>
      <c r="D11" s="46">
        <f>(C11/$C$9)</f>
        <v>0.17927624494999525</v>
      </c>
      <c r="E11" s="120"/>
      <c r="F11" s="46"/>
      <c r="G11" s="82" t="s">
        <v>264</v>
      </c>
      <c r="H11" s="101">
        <v>21359</v>
      </c>
      <c r="I11" s="46">
        <f t="shared" ref="I11:I30" si="0">(H11/$H$9)</f>
        <v>0.19464873189891643</v>
      </c>
      <c r="J11" s="46"/>
      <c r="K11" s="121"/>
      <c r="L11" s="46"/>
      <c r="M11" s="423" t="s">
        <v>66</v>
      </c>
      <c r="N11" s="128">
        <v>229408</v>
      </c>
      <c r="O11" s="46">
        <f t="shared" ref="O11:O30" si="1">(N11/$N$9)</f>
        <v>0.18053870114253245</v>
      </c>
      <c r="P11" s="120"/>
      <c r="Q11" s="46"/>
      <c r="R11" s="423" t="s">
        <v>56</v>
      </c>
      <c r="S11" s="128">
        <v>243875.75490335288</v>
      </c>
      <c r="T11" s="46">
        <f t="shared" ref="T11:T30" si="2">(S11/$S$9)</f>
        <v>0.19067570115836854</v>
      </c>
      <c r="U11" s="46"/>
      <c r="V11" s="121"/>
      <c r="W11" s="46"/>
      <c r="X11" s="423" t="s">
        <v>66</v>
      </c>
      <c r="Y11" s="128">
        <v>105538</v>
      </c>
      <c r="Z11" s="46">
        <f t="shared" ref="Z11:Z30" si="3">(Y11/$Y$9)</f>
        <v>0.16820386299269574</v>
      </c>
      <c r="AA11" s="120"/>
      <c r="AB11" s="46"/>
      <c r="AC11" s="423" t="s">
        <v>56</v>
      </c>
      <c r="AD11" s="128">
        <v>117498.70124146403</v>
      </c>
      <c r="AE11" s="46">
        <f t="shared" ref="AE11:AE30" si="4">AD11/$AD$9</f>
        <v>0.18829647833097618</v>
      </c>
    </row>
    <row r="12" spans="1:31" ht="20.100000000000001" customHeight="1">
      <c r="A12" s="134">
        <f t="shared" ref="A12:A30" si="5">1+A11</f>
        <v>2</v>
      </c>
      <c r="B12" s="82" t="s">
        <v>355</v>
      </c>
      <c r="C12" s="101">
        <v>17614</v>
      </c>
      <c r="D12" s="46">
        <f t="shared" ref="D12:D30" si="6">(C12/$C$9)</f>
        <v>0.15172841526759642</v>
      </c>
      <c r="E12" s="120"/>
      <c r="F12" s="46"/>
      <c r="G12" s="82" t="s">
        <v>355</v>
      </c>
      <c r="H12" s="101">
        <v>20242</v>
      </c>
      <c r="I12" s="46">
        <f t="shared" si="0"/>
        <v>0.18446929308946425</v>
      </c>
      <c r="J12" s="46"/>
      <c r="K12" s="121"/>
      <c r="L12" s="46"/>
      <c r="M12" s="423" t="s">
        <v>56</v>
      </c>
      <c r="N12" s="128">
        <v>210249</v>
      </c>
      <c r="O12" s="46">
        <f t="shared" si="1"/>
        <v>0.16546101869383939</v>
      </c>
      <c r="P12" s="120"/>
      <c r="Q12" s="46"/>
      <c r="R12" s="423" t="s">
        <v>66</v>
      </c>
      <c r="S12" s="128">
        <v>223322.27786988765</v>
      </c>
      <c r="T12" s="46">
        <f t="shared" si="2"/>
        <v>0.1746058435944155</v>
      </c>
      <c r="U12" s="46"/>
      <c r="V12" s="121"/>
      <c r="W12" s="46"/>
      <c r="X12" s="423" t="s">
        <v>56</v>
      </c>
      <c r="Y12" s="128">
        <v>91493</v>
      </c>
      <c r="Z12" s="46">
        <f t="shared" si="3"/>
        <v>0.14581928818805273</v>
      </c>
      <c r="AA12" s="120"/>
      <c r="AB12" s="46"/>
      <c r="AC12" s="423" t="s">
        <v>66</v>
      </c>
      <c r="AD12" s="128">
        <v>98962.27838622946</v>
      </c>
      <c r="AE12" s="46">
        <f t="shared" si="4"/>
        <v>0.15859110195135381</v>
      </c>
    </row>
    <row r="13" spans="1:31" ht="20.100000000000001" customHeight="1">
      <c r="A13" s="134">
        <f t="shared" si="5"/>
        <v>3</v>
      </c>
      <c r="B13" s="82" t="s">
        <v>274</v>
      </c>
      <c r="C13" s="101">
        <v>12641</v>
      </c>
      <c r="D13" s="46">
        <f t="shared" si="6"/>
        <v>0.10889059256260283</v>
      </c>
      <c r="E13" s="120"/>
      <c r="F13" s="46"/>
      <c r="G13" s="82" t="s">
        <v>353</v>
      </c>
      <c r="H13" s="101">
        <v>9263</v>
      </c>
      <c r="I13" s="46">
        <f t="shared" si="0"/>
        <v>8.4415525238993538E-2</v>
      </c>
      <c r="J13" s="46"/>
      <c r="K13" s="121"/>
      <c r="L13" s="46"/>
      <c r="M13" s="423" t="s">
        <v>76</v>
      </c>
      <c r="N13" s="128">
        <v>108527</v>
      </c>
      <c r="O13" s="46">
        <f t="shared" si="1"/>
        <v>8.5408196832262265E-2</v>
      </c>
      <c r="P13" s="120"/>
      <c r="Q13" s="46"/>
      <c r="R13" s="423" t="s">
        <v>55</v>
      </c>
      <c r="S13" s="128">
        <v>112052.8982495299</v>
      </c>
      <c r="T13" s="46">
        <f t="shared" si="2"/>
        <v>8.7609221134030399E-2</v>
      </c>
      <c r="U13" s="46"/>
      <c r="V13" s="121"/>
      <c r="W13" s="46"/>
      <c r="X13" s="423" t="s">
        <v>76</v>
      </c>
      <c r="Y13" s="128">
        <v>64134</v>
      </c>
      <c r="Z13" s="46">
        <f t="shared" si="3"/>
        <v>0.10221518836033985</v>
      </c>
      <c r="AA13" s="120"/>
      <c r="AB13" s="46"/>
      <c r="AC13" s="423" t="s">
        <v>55</v>
      </c>
      <c r="AD13" s="128">
        <v>53770.149046796083</v>
      </c>
      <c r="AE13" s="46">
        <f t="shared" si="4"/>
        <v>8.6168864828869179E-2</v>
      </c>
    </row>
    <row r="14" spans="1:31" ht="20.100000000000001" customHeight="1">
      <c r="A14" s="134">
        <f t="shared" si="5"/>
        <v>4</v>
      </c>
      <c r="B14" s="82" t="s">
        <v>277</v>
      </c>
      <c r="C14" s="101">
        <v>6942</v>
      </c>
      <c r="D14" s="46">
        <f t="shared" si="6"/>
        <v>5.9798947359353601E-2</v>
      </c>
      <c r="E14" s="120"/>
      <c r="F14" s="46"/>
      <c r="G14" s="82" t="s">
        <v>281</v>
      </c>
      <c r="H14" s="101">
        <v>6959</v>
      </c>
      <c r="I14" s="46">
        <f t="shared" si="0"/>
        <v>6.3418723970436797E-2</v>
      </c>
      <c r="J14" s="46"/>
      <c r="K14" s="121"/>
      <c r="L14" s="46"/>
      <c r="M14" s="423" t="s">
        <v>55</v>
      </c>
      <c r="N14" s="128">
        <v>101179</v>
      </c>
      <c r="O14" s="46">
        <f t="shared" si="1"/>
        <v>7.9625493630999314E-2</v>
      </c>
      <c r="P14" s="120"/>
      <c r="Q14" s="46"/>
      <c r="R14" s="423" t="s">
        <v>79</v>
      </c>
      <c r="S14" s="128">
        <v>83221.982293444249</v>
      </c>
      <c r="T14" s="46">
        <f t="shared" si="2"/>
        <v>6.5067598998844345E-2</v>
      </c>
      <c r="U14" s="46"/>
      <c r="V14" s="121"/>
      <c r="W14" s="46"/>
      <c r="X14" s="423" t="s">
        <v>55</v>
      </c>
      <c r="Y14" s="128">
        <v>45330</v>
      </c>
      <c r="Z14" s="46">
        <f t="shared" si="3"/>
        <v>7.2245836660339374E-2</v>
      </c>
      <c r="AA14" s="120"/>
      <c r="AB14" s="46"/>
      <c r="AC14" s="423" t="s">
        <v>83</v>
      </c>
      <c r="AD14" s="128">
        <v>41131.024567723165</v>
      </c>
      <c r="AE14" s="46">
        <f t="shared" si="4"/>
        <v>6.5914150492023205E-2</v>
      </c>
    </row>
    <row r="15" spans="1:31" ht="20.100000000000001" customHeight="1">
      <c r="A15" s="134">
        <f t="shared" si="5"/>
        <v>5</v>
      </c>
      <c r="B15" s="82" t="s">
        <v>353</v>
      </c>
      <c r="C15" s="101">
        <v>6866</v>
      </c>
      <c r="D15" s="46">
        <f t="shared" si="6"/>
        <v>5.9144277235569261E-2</v>
      </c>
      <c r="E15" s="120"/>
      <c r="F15" s="46"/>
      <c r="G15" s="82" t="s">
        <v>274</v>
      </c>
      <c r="H15" s="101">
        <v>6821</v>
      </c>
      <c r="I15" s="46">
        <f t="shared" si="0"/>
        <v>6.21611030611222E-2</v>
      </c>
      <c r="J15" s="46"/>
      <c r="K15" s="121"/>
      <c r="L15" s="46"/>
      <c r="M15" s="423" t="s">
        <v>79</v>
      </c>
      <c r="N15" s="128">
        <v>83874</v>
      </c>
      <c r="O15" s="46">
        <f t="shared" si="1"/>
        <v>6.6006865582842647E-2</v>
      </c>
      <c r="P15" s="120"/>
      <c r="Q15" s="46"/>
      <c r="R15" s="423" t="s">
        <v>83</v>
      </c>
      <c r="S15" s="128">
        <v>81616.7510260946</v>
      </c>
      <c r="T15" s="46">
        <f t="shared" si="2"/>
        <v>6.3812539439748253E-2</v>
      </c>
      <c r="U15" s="46"/>
      <c r="V15" s="121"/>
      <c r="W15" s="46"/>
      <c r="X15" s="423" t="s">
        <v>79</v>
      </c>
      <c r="Y15" s="128">
        <v>40794</v>
      </c>
      <c r="Z15" s="46">
        <f t="shared" si="3"/>
        <v>6.5016471668252473E-2</v>
      </c>
      <c r="AA15" s="120"/>
      <c r="AB15" s="46"/>
      <c r="AC15" s="423" t="s">
        <v>79</v>
      </c>
      <c r="AD15" s="128">
        <v>38324.703103165382</v>
      </c>
      <c r="AE15" s="46">
        <f t="shared" si="4"/>
        <v>6.1416905473502231E-2</v>
      </c>
    </row>
    <row r="16" spans="1:31" ht="20.100000000000001" customHeight="1">
      <c r="A16" s="134">
        <f t="shared" si="5"/>
        <v>6</v>
      </c>
      <c r="B16" s="82" t="s">
        <v>281</v>
      </c>
      <c r="C16" s="101">
        <v>6349</v>
      </c>
      <c r="D16" s="46">
        <f t="shared" si="6"/>
        <v>5.4690797577720544E-2</v>
      </c>
      <c r="E16" s="120"/>
      <c r="F16" s="46"/>
      <c r="G16" s="82" t="s">
        <v>277</v>
      </c>
      <c r="H16" s="101">
        <v>6689</v>
      </c>
      <c r="I16" s="46">
        <f>(H16/$H$9)</f>
        <v>6.0958161321777803E-2</v>
      </c>
      <c r="J16" s="46"/>
      <c r="K16" s="121"/>
      <c r="L16" s="46"/>
      <c r="M16" s="423" t="s">
        <v>83</v>
      </c>
      <c r="N16" s="128">
        <v>74308</v>
      </c>
      <c r="O16" s="46">
        <f t="shared" si="1"/>
        <v>5.8478648541024296E-2</v>
      </c>
      <c r="P16" s="120"/>
      <c r="Q16" s="46"/>
      <c r="R16" s="423" t="s">
        <v>76</v>
      </c>
      <c r="S16" s="128">
        <v>76488.021452723449</v>
      </c>
      <c r="T16" s="46">
        <f t="shared" si="2"/>
        <v>5.9802611893478831E-2</v>
      </c>
      <c r="U16" s="46"/>
      <c r="V16" s="121"/>
      <c r="W16" s="46"/>
      <c r="X16" s="423" t="s">
        <v>83</v>
      </c>
      <c r="Y16" s="128">
        <v>37305</v>
      </c>
      <c r="Z16" s="46">
        <f t="shared" si="3"/>
        <v>5.9455789468651238E-2</v>
      </c>
      <c r="AA16" s="120"/>
      <c r="AB16" s="46"/>
      <c r="AC16" s="423" t="s">
        <v>76</v>
      </c>
      <c r="AD16" s="128">
        <v>33597.530747382421</v>
      </c>
      <c r="AE16" s="46">
        <f t="shared" si="4"/>
        <v>5.3841418275322329E-2</v>
      </c>
    </row>
    <row r="17" spans="1:31" ht="20.100000000000001" customHeight="1">
      <c r="A17" s="134">
        <f t="shared" si="5"/>
        <v>7</v>
      </c>
      <c r="B17" s="82" t="s">
        <v>250</v>
      </c>
      <c r="C17" s="101">
        <v>5349</v>
      </c>
      <c r="D17" s="46">
        <f t="shared" si="6"/>
        <v>4.6076717001610833E-2</v>
      </c>
      <c r="E17" s="120"/>
      <c r="F17" s="46"/>
      <c r="G17" s="82" t="s">
        <v>293</v>
      </c>
      <c r="H17" s="101">
        <v>5140</v>
      </c>
      <c r="I17" s="46">
        <f t="shared" si="0"/>
        <v>4.6841822274471208E-2</v>
      </c>
      <c r="J17" s="46"/>
      <c r="K17" s="121"/>
      <c r="L17" s="46"/>
      <c r="M17" s="423" t="s">
        <v>52</v>
      </c>
      <c r="N17" s="128">
        <v>60835</v>
      </c>
      <c r="O17" s="46">
        <f t="shared" si="1"/>
        <v>4.7875714377902959E-2</v>
      </c>
      <c r="P17" s="120"/>
      <c r="Q17" s="46"/>
      <c r="R17" s="423" t="s">
        <v>52</v>
      </c>
      <c r="S17" s="128">
        <v>54263.087833246871</v>
      </c>
      <c r="T17" s="46">
        <f t="shared" si="2"/>
        <v>4.2425916113403017E-2</v>
      </c>
      <c r="U17" s="46"/>
      <c r="V17" s="121"/>
      <c r="W17" s="46"/>
      <c r="X17" s="423" t="s">
        <v>52</v>
      </c>
      <c r="Y17" s="128">
        <v>34182</v>
      </c>
      <c r="Z17" s="46">
        <f t="shared" si="3"/>
        <v>5.4478429047512038E-2</v>
      </c>
      <c r="AA17" s="120"/>
      <c r="AB17" s="46"/>
      <c r="AC17" s="423" t="s">
        <v>52</v>
      </c>
      <c r="AD17" s="128">
        <v>29742.587923021601</v>
      </c>
      <c r="AE17" s="46">
        <f t="shared" si="4"/>
        <v>4.7663714604345438E-2</v>
      </c>
    </row>
    <row r="18" spans="1:31" ht="20.100000000000001" customHeight="1">
      <c r="A18" s="134">
        <f t="shared" si="5"/>
        <v>8</v>
      </c>
      <c r="B18" s="82" t="s">
        <v>265</v>
      </c>
      <c r="C18" s="101">
        <v>4374</v>
      </c>
      <c r="D18" s="46">
        <f t="shared" si="6"/>
        <v>3.7677988439903866E-2</v>
      </c>
      <c r="E18" s="120"/>
      <c r="F18" s="46"/>
      <c r="G18" s="82" t="s">
        <v>265</v>
      </c>
      <c r="H18" s="101">
        <v>5087</v>
      </c>
      <c r="I18" s="46">
        <f t="shared" si="0"/>
        <v>4.6358822939734444E-2</v>
      </c>
      <c r="J18" s="46"/>
      <c r="K18" s="121"/>
      <c r="L18" s="46"/>
      <c r="M18" s="423" t="s">
        <v>58</v>
      </c>
      <c r="N18" s="128">
        <v>47695</v>
      </c>
      <c r="O18" s="46">
        <f t="shared" si="1"/>
        <v>3.7534843383810003E-2</v>
      </c>
      <c r="P18" s="120"/>
      <c r="Q18" s="46"/>
      <c r="R18" s="423" t="s">
        <v>67</v>
      </c>
      <c r="S18" s="128">
        <v>53606.213454213503</v>
      </c>
      <c r="T18" s="46">
        <f t="shared" si="2"/>
        <v>4.1912334995653978E-2</v>
      </c>
      <c r="U18" s="46"/>
      <c r="V18" s="121"/>
      <c r="W18" s="46"/>
      <c r="X18" s="423" t="s">
        <v>51</v>
      </c>
      <c r="Y18" s="128">
        <v>23247</v>
      </c>
      <c r="Z18" s="46">
        <f t="shared" si="3"/>
        <v>3.7050495584445391E-2</v>
      </c>
      <c r="AA18" s="120"/>
      <c r="AB18" s="46"/>
      <c r="AC18" s="423" t="s">
        <v>58</v>
      </c>
      <c r="AD18" s="128">
        <v>27925.559423036284</v>
      </c>
      <c r="AE18" s="46">
        <f t="shared" si="4"/>
        <v>4.4751852056425512E-2</v>
      </c>
    </row>
    <row r="19" spans="1:31" ht="20.100000000000001" customHeight="1">
      <c r="A19" s="134">
        <f t="shared" si="5"/>
        <v>9</v>
      </c>
      <c r="B19" s="82" t="s">
        <v>249</v>
      </c>
      <c r="C19" s="101">
        <v>4308</v>
      </c>
      <c r="D19" s="46">
        <f t="shared" si="6"/>
        <v>3.7109459121880628E-2</v>
      </c>
      <c r="E19" s="120"/>
      <c r="F19" s="46"/>
      <c r="G19" s="82" t="s">
        <v>256</v>
      </c>
      <c r="H19" s="101">
        <v>4152</v>
      </c>
      <c r="I19" s="46">
        <f t="shared" si="0"/>
        <v>3.7837985619378296E-2</v>
      </c>
      <c r="J19" s="46"/>
      <c r="K19" s="121"/>
      <c r="L19" s="46"/>
      <c r="M19" s="423" t="s">
        <v>67</v>
      </c>
      <c r="N19" s="128">
        <v>47390</v>
      </c>
      <c r="O19" s="46">
        <f t="shared" si="1"/>
        <v>3.7294815556321546E-2</v>
      </c>
      <c r="P19" s="120"/>
      <c r="Q19" s="46"/>
      <c r="R19" s="423" t="s">
        <v>58</v>
      </c>
      <c r="S19" s="128">
        <v>52611.57247202588</v>
      </c>
      <c r="T19" s="46">
        <f t="shared" si="2"/>
        <v>4.1134669061807322E-2</v>
      </c>
      <c r="U19" s="46"/>
      <c r="V19" s="121"/>
      <c r="W19" s="46"/>
      <c r="X19" s="423" t="s">
        <v>58</v>
      </c>
      <c r="Y19" s="128">
        <v>22166</v>
      </c>
      <c r="Z19" s="46">
        <f t="shared" si="3"/>
        <v>3.5327624430026093E-2</v>
      </c>
      <c r="AA19" s="120"/>
      <c r="AB19" s="46"/>
      <c r="AC19" s="423" t="s">
        <v>95</v>
      </c>
      <c r="AD19" s="128">
        <v>24198.411549705361</v>
      </c>
      <c r="AE19" s="46">
        <f t="shared" si="4"/>
        <v>3.8778945025523461E-2</v>
      </c>
    </row>
    <row r="20" spans="1:31" ht="20.100000000000001" customHeight="1">
      <c r="A20" s="134">
        <f t="shared" si="5"/>
        <v>10</v>
      </c>
      <c r="B20" s="82" t="s">
        <v>256</v>
      </c>
      <c r="C20" s="101">
        <v>4302</v>
      </c>
      <c r="D20" s="46">
        <f t="shared" si="6"/>
        <v>3.7057774638423968E-2</v>
      </c>
      <c r="E20" s="120"/>
      <c r="F20" s="46"/>
      <c r="G20" s="82" t="s">
        <v>250</v>
      </c>
      <c r="H20" s="101">
        <v>3627</v>
      </c>
      <c r="I20" s="46">
        <f t="shared" si="0"/>
        <v>3.3053558246985811E-2</v>
      </c>
      <c r="J20" s="46"/>
      <c r="K20" s="121"/>
      <c r="L20" s="46"/>
      <c r="M20" s="423" t="s">
        <v>51</v>
      </c>
      <c r="N20" s="128">
        <v>42052</v>
      </c>
      <c r="O20" s="46">
        <f t="shared" si="1"/>
        <v>3.3093935087031727E-2</v>
      </c>
      <c r="P20" s="120"/>
      <c r="Q20" s="46"/>
      <c r="R20" s="423" t="s">
        <v>95</v>
      </c>
      <c r="S20" s="128">
        <v>49887.399915926726</v>
      </c>
      <c r="T20" s="46">
        <f t="shared" si="2"/>
        <v>3.9004758639115081E-2</v>
      </c>
      <c r="U20" s="46"/>
      <c r="V20" s="121"/>
      <c r="W20" s="46"/>
      <c r="X20" s="423" t="s">
        <v>96</v>
      </c>
      <c r="Y20" s="128">
        <v>20405</v>
      </c>
      <c r="Z20" s="46">
        <f t="shared" si="3"/>
        <v>3.2520986036934152E-2</v>
      </c>
      <c r="AA20" s="120"/>
      <c r="AB20" s="46"/>
      <c r="AC20" s="423" t="s">
        <v>67</v>
      </c>
      <c r="AD20" s="128">
        <v>23759.066385171529</v>
      </c>
      <c r="AE20" s="46">
        <f t="shared" si="4"/>
        <v>3.8074876415578093E-2</v>
      </c>
    </row>
    <row r="21" spans="1:31" ht="20.100000000000001" customHeight="1">
      <c r="A21" s="134">
        <f t="shared" si="5"/>
        <v>11</v>
      </c>
      <c r="B21" s="82" t="s">
        <v>245</v>
      </c>
      <c r="C21" s="101">
        <v>3551</v>
      </c>
      <c r="D21" s="46">
        <f t="shared" si="6"/>
        <v>3.0588600125765576E-2</v>
      </c>
      <c r="E21" s="120"/>
      <c r="F21" s="46"/>
      <c r="G21" s="82" t="s">
        <v>361</v>
      </c>
      <c r="H21" s="101">
        <v>2812</v>
      </c>
      <c r="I21" s="46">
        <f t="shared" si="0"/>
        <v>2.5626304326033664E-2</v>
      </c>
      <c r="J21" s="46"/>
      <c r="K21" s="121"/>
      <c r="L21" s="46"/>
      <c r="M21" s="423" t="s">
        <v>61</v>
      </c>
      <c r="N21" s="128">
        <v>38276</v>
      </c>
      <c r="O21" s="46">
        <f t="shared" si="1"/>
        <v>3.0122311885076251E-2</v>
      </c>
      <c r="P21" s="120"/>
      <c r="Q21" s="46"/>
      <c r="R21" s="423" t="s">
        <v>47</v>
      </c>
      <c r="S21" s="128">
        <v>37436.793483095833</v>
      </c>
      <c r="T21" s="46">
        <f t="shared" si="2"/>
        <v>2.9270178371520444E-2</v>
      </c>
      <c r="U21" s="46"/>
      <c r="V21" s="121"/>
      <c r="W21" s="46"/>
      <c r="X21" s="423" t="s">
        <v>47</v>
      </c>
      <c r="Y21" s="128">
        <v>20228</v>
      </c>
      <c r="Z21" s="46">
        <f t="shared" si="3"/>
        <v>3.2238887799809067E-2</v>
      </c>
      <c r="AA21" s="120"/>
      <c r="AB21" s="46"/>
      <c r="AC21" s="423" t="s">
        <v>47</v>
      </c>
      <c r="AD21" s="128">
        <v>19847.416239072048</v>
      </c>
      <c r="AE21" s="46">
        <f t="shared" si="4"/>
        <v>3.18062969403059E-2</v>
      </c>
    </row>
    <row r="22" spans="1:31" ht="20.100000000000001" customHeight="1">
      <c r="A22" s="134">
        <f t="shared" si="5"/>
        <v>12</v>
      </c>
      <c r="B22" s="82" t="s">
        <v>294</v>
      </c>
      <c r="C22" s="101">
        <v>2902</v>
      </c>
      <c r="D22" s="46">
        <f t="shared" si="6"/>
        <v>2.4998061831870377E-2</v>
      </c>
      <c r="E22" s="120"/>
      <c r="F22" s="46"/>
      <c r="G22" s="82" t="s">
        <v>245</v>
      </c>
      <c r="H22" s="101">
        <v>2679</v>
      </c>
      <c r="I22" s="46">
        <f t="shared" si="0"/>
        <v>2.4414249391694235E-2</v>
      </c>
      <c r="J22" s="46"/>
      <c r="K22" s="121"/>
      <c r="L22" s="46"/>
      <c r="M22" s="423" t="s">
        <v>47</v>
      </c>
      <c r="N22" s="128">
        <v>38091</v>
      </c>
      <c r="O22" s="46">
        <f t="shared" si="1"/>
        <v>2.9976721235616038E-2</v>
      </c>
      <c r="P22" s="120"/>
      <c r="Q22" s="46"/>
      <c r="R22" s="423" t="s">
        <v>61</v>
      </c>
      <c r="S22" s="128">
        <v>35178.359240374091</v>
      </c>
      <c r="T22" s="46">
        <f t="shared" si="2"/>
        <v>2.7504408203339135E-2</v>
      </c>
      <c r="U22" s="46"/>
      <c r="V22" s="121"/>
      <c r="W22" s="46"/>
      <c r="X22" s="423" t="s">
        <v>67</v>
      </c>
      <c r="Y22" s="128">
        <v>19901</v>
      </c>
      <c r="Z22" s="46">
        <f t="shared" si="3"/>
        <v>3.1717723260035607E-2</v>
      </c>
      <c r="AA22" s="120"/>
      <c r="AB22" s="46"/>
      <c r="AC22" s="423" t="s">
        <v>61</v>
      </c>
      <c r="AD22" s="128">
        <v>16799.179119188608</v>
      </c>
      <c r="AE22" s="46">
        <f t="shared" si="4"/>
        <v>2.6921372181756647E-2</v>
      </c>
    </row>
    <row r="23" spans="1:31" ht="20.100000000000001" customHeight="1">
      <c r="A23" s="134">
        <f t="shared" si="5"/>
        <v>13</v>
      </c>
      <c r="B23" s="82" t="s">
        <v>292</v>
      </c>
      <c r="C23" s="101">
        <v>2898</v>
      </c>
      <c r="D23" s="46">
        <f t="shared" si="6"/>
        <v>2.4963605509565938E-2</v>
      </c>
      <c r="E23" s="120"/>
      <c r="F23" s="46"/>
      <c r="G23" s="82" t="s">
        <v>259</v>
      </c>
      <c r="H23" s="101">
        <v>2571</v>
      </c>
      <c r="I23" s="46">
        <f t="shared" si="0"/>
        <v>2.3430024332230636E-2</v>
      </c>
      <c r="J23" s="46"/>
      <c r="K23" s="121"/>
      <c r="L23" s="46"/>
      <c r="M23" s="423" t="s">
        <v>95</v>
      </c>
      <c r="N23" s="128">
        <v>33795</v>
      </c>
      <c r="O23" s="46">
        <f t="shared" si="1"/>
        <v>2.6595870262204824E-2</v>
      </c>
      <c r="P23" s="120"/>
      <c r="Q23" s="46"/>
      <c r="R23" s="423" t="s">
        <v>51</v>
      </c>
      <c r="S23" s="128">
        <v>31953.623639610007</v>
      </c>
      <c r="T23" s="46">
        <f t="shared" si="2"/>
        <v>2.498312960403877E-2</v>
      </c>
      <c r="U23" s="46"/>
      <c r="V23" s="121"/>
      <c r="W23" s="46"/>
      <c r="X23" s="423" t="s">
        <v>61</v>
      </c>
      <c r="Y23" s="128">
        <v>18232</v>
      </c>
      <c r="Z23" s="46">
        <f t="shared" si="3"/>
        <v>2.905771219923467E-2</v>
      </c>
      <c r="AA23" s="120"/>
      <c r="AB23" s="46"/>
      <c r="AC23" s="423" t="s">
        <v>51</v>
      </c>
      <c r="AD23" s="128">
        <v>15037.539338662937</v>
      </c>
      <c r="AE23" s="46">
        <f t="shared" si="4"/>
        <v>2.4098272324005365E-2</v>
      </c>
    </row>
    <row r="24" spans="1:31" ht="20.100000000000001" customHeight="1">
      <c r="A24" s="134">
        <f t="shared" si="5"/>
        <v>14</v>
      </c>
      <c r="B24" s="82" t="s">
        <v>255</v>
      </c>
      <c r="C24" s="101">
        <v>2832</v>
      </c>
      <c r="D24" s="46">
        <f t="shared" si="6"/>
        <v>2.4395076191542697E-2</v>
      </c>
      <c r="E24" s="120"/>
      <c r="F24" s="46"/>
      <c r="G24" s="82" t="s">
        <v>249</v>
      </c>
      <c r="H24" s="101">
        <v>2458</v>
      </c>
      <c r="I24" s="46">
        <f t="shared" si="0"/>
        <v>2.2400233297791873E-2</v>
      </c>
      <c r="J24" s="46"/>
      <c r="K24" s="121"/>
      <c r="L24" s="46"/>
      <c r="M24" s="423" t="s">
        <v>57</v>
      </c>
      <c r="N24" s="128">
        <v>26716</v>
      </c>
      <c r="O24" s="46">
        <f t="shared" si="1"/>
        <v>2.1024863735021871E-2</v>
      </c>
      <c r="P24" s="120"/>
      <c r="Q24" s="46"/>
      <c r="R24" s="423" t="s">
        <v>57</v>
      </c>
      <c r="S24" s="128">
        <v>25434.98887767316</v>
      </c>
      <c r="T24" s="46">
        <f t="shared" si="2"/>
        <v>1.9886496466725887E-2</v>
      </c>
      <c r="U24" s="46"/>
      <c r="V24" s="121"/>
      <c r="W24" s="46"/>
      <c r="X24" s="423" t="s">
        <v>57</v>
      </c>
      <c r="Y24" s="128">
        <v>14771</v>
      </c>
      <c r="Z24" s="46">
        <f t="shared" si="3"/>
        <v>2.354165570946113E-2</v>
      </c>
      <c r="AA24" s="120"/>
      <c r="AB24" s="46"/>
      <c r="AC24" s="423" t="s">
        <v>62</v>
      </c>
      <c r="AD24" s="128">
        <v>13645.488998703517</v>
      </c>
      <c r="AE24" s="46">
        <f t="shared" si="4"/>
        <v>2.1867454673220148E-2</v>
      </c>
    </row>
    <row r="25" spans="1:31" ht="20.100000000000001" customHeight="1">
      <c r="A25" s="134">
        <f t="shared" si="5"/>
        <v>15</v>
      </c>
      <c r="B25" s="82" t="s">
        <v>356</v>
      </c>
      <c r="C25" s="101">
        <v>2816</v>
      </c>
      <c r="D25" s="46">
        <f t="shared" si="6"/>
        <v>2.4257250902324941E-2</v>
      </c>
      <c r="E25" s="120"/>
      <c r="F25" s="46"/>
      <c r="G25" s="82" t="s">
        <v>356</v>
      </c>
      <c r="H25" s="101">
        <v>2137</v>
      </c>
      <c r="I25" s="46">
        <f t="shared" si="0"/>
        <v>1.9474897704386179E-2</v>
      </c>
      <c r="J25" s="46"/>
      <c r="K25" s="121"/>
      <c r="L25" s="46"/>
      <c r="M25" s="423" t="s">
        <v>96</v>
      </c>
      <c r="N25" s="128">
        <v>26538</v>
      </c>
      <c r="O25" s="46">
        <f t="shared" si="1"/>
        <v>2.088478192094664E-2</v>
      </c>
      <c r="P25" s="120"/>
      <c r="Q25" s="46"/>
      <c r="R25" s="423" t="s">
        <v>62</v>
      </c>
      <c r="S25" s="128">
        <v>24924.821251392932</v>
      </c>
      <c r="T25" s="46">
        <f t="shared" si="2"/>
        <v>1.9487618891184055E-2</v>
      </c>
      <c r="U25" s="46"/>
      <c r="V25" s="121"/>
      <c r="W25" s="46"/>
      <c r="X25" s="423" t="s">
        <v>86</v>
      </c>
      <c r="Y25" s="128">
        <v>13669</v>
      </c>
      <c r="Z25" s="46">
        <f t="shared" si="3"/>
        <v>2.1785315272671055E-2</v>
      </c>
      <c r="AA25" s="120"/>
      <c r="AB25" s="46"/>
      <c r="AC25" s="423" t="s">
        <v>57</v>
      </c>
      <c r="AD25" s="128">
        <v>13314.113866371128</v>
      </c>
      <c r="AE25" s="46">
        <f t="shared" si="4"/>
        <v>2.1336412459430715E-2</v>
      </c>
    </row>
    <row r="26" spans="1:31" ht="20.100000000000001" customHeight="1">
      <c r="A26" s="134">
        <f t="shared" si="5"/>
        <v>16</v>
      </c>
      <c r="B26" s="82" t="s">
        <v>293</v>
      </c>
      <c r="C26" s="101">
        <v>2761</v>
      </c>
      <c r="D26" s="46">
        <f t="shared" si="6"/>
        <v>2.3783476470638908E-2</v>
      </c>
      <c r="E26" s="120"/>
      <c r="F26" s="46"/>
      <c r="G26" s="82" t="s">
        <v>255</v>
      </c>
      <c r="H26" s="101">
        <v>1964</v>
      </c>
      <c r="I26" s="46">
        <f t="shared" si="0"/>
        <v>1.7898314970245417E-2</v>
      </c>
      <c r="J26" s="46"/>
      <c r="K26" s="121"/>
      <c r="L26" s="46"/>
      <c r="M26" s="423" t="s">
        <v>72</v>
      </c>
      <c r="N26" s="128">
        <v>26280</v>
      </c>
      <c r="O26" s="46">
        <f t="shared" si="1"/>
        <v>2.0681741988185908E-2</v>
      </c>
      <c r="P26" s="120"/>
      <c r="Q26" s="46"/>
      <c r="R26" s="423" t="s">
        <v>72</v>
      </c>
      <c r="S26" s="128">
        <v>24860.672838304181</v>
      </c>
      <c r="T26" s="46">
        <f t="shared" si="2"/>
        <v>1.9437464075061636E-2</v>
      </c>
      <c r="U26" s="46"/>
      <c r="V26" s="121"/>
      <c r="W26" s="46"/>
      <c r="X26" s="423" t="s">
        <v>94</v>
      </c>
      <c r="Y26" s="128">
        <v>13611</v>
      </c>
      <c r="Z26" s="46">
        <f t="shared" si="3"/>
        <v>2.1692876302313684E-2</v>
      </c>
      <c r="AA26" s="120"/>
      <c r="AB26" s="46"/>
      <c r="AC26" s="423" t="s">
        <v>72</v>
      </c>
      <c r="AD26" s="128">
        <v>12495.601056324718</v>
      </c>
      <c r="AE26" s="46">
        <f t="shared" si="4"/>
        <v>2.0024712177026727E-2</v>
      </c>
    </row>
    <row r="27" spans="1:31" ht="20.100000000000001" customHeight="1">
      <c r="A27" s="134">
        <f t="shared" si="5"/>
        <v>17</v>
      </c>
      <c r="B27" s="82" t="s">
        <v>259</v>
      </c>
      <c r="C27" s="101">
        <v>2625</v>
      </c>
      <c r="D27" s="46">
        <f t="shared" si="6"/>
        <v>2.2611961512287986E-2</v>
      </c>
      <c r="E27" s="120"/>
      <c r="F27" s="46"/>
      <c r="G27" s="82" t="s">
        <v>278</v>
      </c>
      <c r="H27" s="101">
        <v>1876</v>
      </c>
      <c r="I27" s="46">
        <f t="shared" si="0"/>
        <v>1.7096353810682488E-2</v>
      </c>
      <c r="J27" s="46"/>
      <c r="K27" s="121"/>
      <c r="L27" s="46"/>
      <c r="M27" s="423" t="s">
        <v>53</v>
      </c>
      <c r="N27" s="128">
        <v>21808</v>
      </c>
      <c r="O27" s="46">
        <f t="shared" si="1"/>
        <v>1.7162383153666604E-2</v>
      </c>
      <c r="P27" s="120"/>
      <c r="Q27" s="46"/>
      <c r="R27" s="423" t="s">
        <v>53</v>
      </c>
      <c r="S27" s="128">
        <v>20558.945782321331</v>
      </c>
      <c r="T27" s="46">
        <f t="shared" si="2"/>
        <v>1.6074133337586272E-2</v>
      </c>
      <c r="U27" s="46"/>
      <c r="V27" s="121"/>
      <c r="W27" s="46"/>
      <c r="X27" s="423" t="s">
        <v>53</v>
      </c>
      <c r="Y27" s="128">
        <v>12836</v>
      </c>
      <c r="Z27" s="46">
        <f t="shared" si="3"/>
        <v>2.0457700405297072E-2</v>
      </c>
      <c r="AA27" s="120"/>
      <c r="AB27" s="46"/>
      <c r="AC27" s="423" t="s">
        <v>53</v>
      </c>
      <c r="AD27" s="128">
        <v>12260.506295330182</v>
      </c>
      <c r="AE27" s="46">
        <f t="shared" si="4"/>
        <v>1.9647963199364734E-2</v>
      </c>
    </row>
    <row r="28" spans="1:31" ht="20.100000000000001" customHeight="1">
      <c r="A28" s="134">
        <f t="shared" si="5"/>
        <v>18</v>
      </c>
      <c r="B28" s="82" t="s">
        <v>251</v>
      </c>
      <c r="C28" s="101">
        <v>2306</v>
      </c>
      <c r="D28" s="46">
        <f t="shared" si="6"/>
        <v>1.986406980850899E-2</v>
      </c>
      <c r="E28" s="120"/>
      <c r="F28" s="46"/>
      <c r="G28" s="82" t="s">
        <v>251</v>
      </c>
      <c r="H28" s="101">
        <v>1616</v>
      </c>
      <c r="I28" s="46">
        <f t="shared" si="0"/>
        <v>1.4726923111973827E-2</v>
      </c>
      <c r="J28" s="46"/>
      <c r="K28" s="121"/>
      <c r="L28" s="46"/>
      <c r="M28" s="423" t="s">
        <v>86</v>
      </c>
      <c r="N28" s="128">
        <v>19156</v>
      </c>
      <c r="O28" s="46">
        <f t="shared" si="1"/>
        <v>1.5075321519242362E-2</v>
      </c>
      <c r="P28" s="120"/>
      <c r="Q28" s="46"/>
      <c r="R28" s="423" t="s">
        <v>86</v>
      </c>
      <c r="S28" s="128">
        <v>16499.224878946781</v>
      </c>
      <c r="T28" s="46">
        <f t="shared" si="2"/>
        <v>1.2900016541658786E-2</v>
      </c>
      <c r="U28" s="46"/>
      <c r="V28" s="121"/>
      <c r="W28" s="46"/>
      <c r="X28" s="423" t="s">
        <v>72</v>
      </c>
      <c r="Y28" s="128">
        <v>12020</v>
      </c>
      <c r="Z28" s="46">
        <f t="shared" si="3"/>
        <v>1.9157179718889902E-2</v>
      </c>
      <c r="AA28" s="120"/>
      <c r="AB28" s="46"/>
      <c r="AC28" s="423" t="s">
        <v>48</v>
      </c>
      <c r="AD28" s="128">
        <v>11481.766344816837</v>
      </c>
      <c r="AE28" s="46">
        <f t="shared" si="4"/>
        <v>1.8400000552390758E-2</v>
      </c>
    </row>
    <row r="29" spans="1:31" ht="20.100000000000001" customHeight="1">
      <c r="A29" s="134">
        <f t="shared" si="5"/>
        <v>19</v>
      </c>
      <c r="B29" s="82" t="s">
        <v>284</v>
      </c>
      <c r="C29" s="101">
        <v>2035</v>
      </c>
      <c r="D29" s="46">
        <f t="shared" si="6"/>
        <v>1.7529653972383256E-2</v>
      </c>
      <c r="E29" s="120"/>
      <c r="F29" s="46"/>
      <c r="G29" s="82" t="s">
        <v>273</v>
      </c>
      <c r="H29" s="101">
        <v>1143</v>
      </c>
      <c r="I29" s="46">
        <f t="shared" si="0"/>
        <v>1.0416381879323072E-2</v>
      </c>
      <c r="J29" s="46"/>
      <c r="K29" s="121"/>
      <c r="L29" s="46"/>
      <c r="M29" s="423" t="s">
        <v>62</v>
      </c>
      <c r="N29" s="128">
        <v>17644</v>
      </c>
      <c r="O29" s="46">
        <f t="shared" si="1"/>
        <v>1.3885413076086461E-2</v>
      </c>
      <c r="P29" s="120"/>
      <c r="Q29" s="46"/>
      <c r="R29" s="423" t="s">
        <v>80</v>
      </c>
      <c r="S29" s="128">
        <v>16189.519644768905</v>
      </c>
      <c r="T29" s="46">
        <f t="shared" si="2"/>
        <v>1.2657871672839473E-2</v>
      </c>
      <c r="U29" s="46"/>
      <c r="V29" s="121"/>
      <c r="W29" s="46"/>
      <c r="X29" s="423" t="s">
        <v>80</v>
      </c>
      <c r="Y29" s="128">
        <v>8807</v>
      </c>
      <c r="Z29" s="46">
        <f t="shared" si="3"/>
        <v>1.4036379516161679E-2</v>
      </c>
      <c r="AA29" s="120"/>
      <c r="AB29" s="46"/>
      <c r="AC29" s="423" t="s">
        <v>86</v>
      </c>
      <c r="AD29" s="128">
        <v>10760.634336293715</v>
      </c>
      <c r="AE29" s="46">
        <f t="shared" si="4"/>
        <v>1.7244356990530438E-2</v>
      </c>
    </row>
    <row r="30" spans="1:31" ht="20.100000000000001" customHeight="1">
      <c r="A30" s="134">
        <f t="shared" si="5"/>
        <v>20</v>
      </c>
      <c r="B30" s="82" t="s">
        <v>276</v>
      </c>
      <c r="C30" s="101">
        <v>1806</v>
      </c>
      <c r="D30" s="46">
        <f t="shared" si="6"/>
        <v>1.5557029520454135E-2</v>
      </c>
      <c r="E30" s="120"/>
      <c r="F30" s="46"/>
      <c r="G30" s="82" t="s">
        <v>285</v>
      </c>
      <c r="H30" s="101">
        <v>1136</v>
      </c>
      <c r="I30" s="46">
        <f t="shared" si="0"/>
        <v>1.0352589514357838E-2</v>
      </c>
      <c r="J30" s="46"/>
      <c r="K30" s="121"/>
      <c r="L30" s="46"/>
      <c r="M30" s="423" t="s">
        <v>94</v>
      </c>
      <c r="N30" s="128">
        <v>16865</v>
      </c>
      <c r="O30" s="46">
        <f t="shared" si="1"/>
        <v>1.327235839538643E-2</v>
      </c>
      <c r="P30" s="120"/>
      <c r="Q30" s="46"/>
      <c r="R30" s="423" t="s">
        <v>96</v>
      </c>
      <c r="S30" s="128">
        <v>15025.131360678983</v>
      </c>
      <c r="T30" s="46">
        <f t="shared" si="2"/>
        <v>1.1747487807180414E-2</v>
      </c>
      <c r="U30" s="46"/>
      <c r="V30" s="121"/>
      <c r="W30" s="46"/>
      <c r="X30" s="423" t="s">
        <v>49</v>
      </c>
      <c r="Y30" s="128">
        <v>8772</v>
      </c>
      <c r="Z30" s="46">
        <f t="shared" si="3"/>
        <v>1.3980597378877057E-2</v>
      </c>
      <c r="AA30" s="120"/>
      <c r="AB30" s="46"/>
      <c r="AC30" s="423" t="s">
        <v>96</v>
      </c>
      <c r="AD30" s="128">
        <v>9456.7637771942318</v>
      </c>
      <c r="AE30" s="46">
        <f t="shared" si="4"/>
        <v>1.515485104804914E-2</v>
      </c>
    </row>
    <row r="31" spans="1:31" ht="20.100000000000001" customHeight="1">
      <c r="A31" s="49"/>
      <c r="C31" s="80"/>
      <c r="D31" s="50"/>
      <c r="E31" s="50"/>
      <c r="F31" s="50"/>
      <c r="H31" s="80"/>
      <c r="I31" s="50"/>
      <c r="J31" s="50"/>
      <c r="K31" s="50"/>
      <c r="L31" s="50"/>
      <c r="M31" s="82"/>
      <c r="N31" s="80"/>
      <c r="O31" s="50"/>
      <c r="P31" s="50"/>
      <c r="Q31" s="50"/>
      <c r="R31" s="50"/>
      <c r="S31" s="80"/>
      <c r="T31" s="50"/>
      <c r="U31" s="50"/>
      <c r="V31" s="50"/>
      <c r="W31" s="50"/>
      <c r="X31" s="82"/>
      <c r="Y31" s="80"/>
      <c r="Z31" s="50"/>
      <c r="AA31" s="50"/>
      <c r="AB31" s="50"/>
      <c r="AC31" s="82"/>
      <c r="AD31" s="80"/>
      <c r="AE31" s="50"/>
    </row>
    <row r="32" spans="1:31">
      <c r="B32" s="92" t="s">
        <v>29</v>
      </c>
      <c r="C32" s="80"/>
      <c r="D32" s="93"/>
      <c r="E32" s="93"/>
      <c r="F32" s="93"/>
      <c r="H32" s="80"/>
      <c r="I32" s="93"/>
      <c r="J32" s="93"/>
      <c r="K32" s="93"/>
      <c r="L32" s="93"/>
      <c r="P32" s="93"/>
      <c r="Q32" s="93"/>
      <c r="R32" s="93"/>
      <c r="U32" s="93"/>
      <c r="V32" s="93"/>
      <c r="W32" s="93"/>
      <c r="AA32" s="93"/>
      <c r="AB32" s="93"/>
    </row>
  </sheetData>
  <mergeCells count="2">
    <mergeCell ref="C8:D8"/>
    <mergeCell ref="H8:I8"/>
  </mergeCells>
  <printOptions horizontalCentered="1"/>
  <pageMargins left="0.25" right="0.25" top="0.5" bottom="0.5" header="0.3" footer="0.3"/>
  <pageSetup paperSize="5" scale="83" fitToHeight="0" orientation="landscape" r:id="rId1"/>
  <ignoredErrors>
    <ignoredError sqref="O28:Q30 T28:T30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</sheetPr>
  <dimension ref="A1:AQ271"/>
  <sheetViews>
    <sheetView showGridLines="0" topLeftCell="C1" zoomScale="85" zoomScaleNormal="85" workbookViewId="0">
      <selection activeCell="N4" sqref="N4"/>
    </sheetView>
  </sheetViews>
  <sheetFormatPr defaultColWidth="8.85546875" defaultRowHeight="15"/>
  <cols>
    <col min="1" max="1" width="32.28515625" style="546" bestFit="1" customWidth="1"/>
    <col min="2" max="13" width="8.85546875" style="546"/>
    <col min="14" max="14" width="10.85546875" style="546" bestFit="1" customWidth="1"/>
    <col min="15" max="27" width="8.85546875" style="546"/>
    <col min="28" max="28" width="10.85546875" style="546" bestFit="1" customWidth="1"/>
    <col min="29" max="29" width="2.42578125" style="545" customWidth="1"/>
    <col min="30" max="30" width="18.5703125" style="572" bestFit="1" customWidth="1"/>
    <col min="31" max="31" width="8.85546875" style="572"/>
    <col min="32" max="32" width="18.5703125" style="572" customWidth="1"/>
    <col min="33" max="33" width="8.85546875" style="572"/>
    <col min="34" max="34" width="3.85546875" style="583" bestFit="1" customWidth="1"/>
    <col min="35" max="36" width="2.42578125" style="545" customWidth="1"/>
    <col min="37" max="37" width="18.5703125" style="572" bestFit="1" customWidth="1"/>
    <col min="38" max="38" width="8.85546875" style="572"/>
    <col min="39" max="39" width="18.5703125" style="572" customWidth="1"/>
    <col min="40" max="40" width="8.85546875" style="572"/>
    <col min="41" max="41" width="3.85546875" style="583" customWidth="1"/>
    <col min="42" max="43" width="8.85546875" style="572"/>
    <col min="44" max="16384" width="8.85546875" style="545"/>
  </cols>
  <sheetData>
    <row r="1" spans="1:43" s="524" customFormat="1" ht="15.75" thickTop="1">
      <c r="A1" s="523" t="s">
        <v>43</v>
      </c>
      <c r="B1" s="317" t="s">
        <v>376</v>
      </c>
      <c r="C1" s="317" t="s">
        <v>377</v>
      </c>
      <c r="D1" s="317" t="s">
        <v>378</v>
      </c>
      <c r="E1" s="317" t="s">
        <v>379</v>
      </c>
      <c r="F1" s="317" t="s">
        <v>380</v>
      </c>
      <c r="G1" s="317" t="s">
        <v>381</v>
      </c>
      <c r="H1" s="317" t="s">
        <v>382</v>
      </c>
      <c r="I1" s="317" t="s">
        <v>383</v>
      </c>
      <c r="J1" s="317" t="s">
        <v>384</v>
      </c>
      <c r="K1" s="317" t="s">
        <v>385</v>
      </c>
      <c r="L1" s="317" t="s">
        <v>386</v>
      </c>
      <c r="M1" s="317" t="s">
        <v>387</v>
      </c>
      <c r="N1" s="317"/>
      <c r="O1" s="74"/>
      <c r="P1" s="317" t="s">
        <v>376</v>
      </c>
      <c r="Q1" s="317" t="s">
        <v>377</v>
      </c>
      <c r="R1" s="317" t="s">
        <v>378</v>
      </c>
      <c r="S1" s="317" t="s">
        <v>379</v>
      </c>
      <c r="T1" s="317" t="s">
        <v>380</v>
      </c>
      <c r="U1" s="317" t="s">
        <v>381</v>
      </c>
      <c r="V1" s="317" t="s">
        <v>382</v>
      </c>
      <c r="W1" s="317" t="s">
        <v>383</v>
      </c>
      <c r="X1" s="317" t="s">
        <v>384</v>
      </c>
      <c r="Y1" s="317" t="s">
        <v>385</v>
      </c>
      <c r="Z1" s="317" t="s">
        <v>386</v>
      </c>
      <c r="AA1" s="317" t="s">
        <v>387</v>
      </c>
      <c r="AB1" s="317"/>
      <c r="AD1" s="566"/>
      <c r="AE1" s="566"/>
      <c r="AF1" s="566"/>
      <c r="AG1" s="566"/>
      <c r="AH1" s="581"/>
      <c r="AK1" s="566"/>
      <c r="AL1" s="566"/>
      <c r="AM1" s="566"/>
      <c r="AN1" s="566"/>
      <c r="AO1" s="581"/>
      <c r="AP1" s="566"/>
      <c r="AQ1" s="566"/>
    </row>
    <row r="2" spans="1:43" s="524" customFormat="1" ht="15.75" thickBot="1">
      <c r="A2" s="21" t="s">
        <v>44</v>
      </c>
      <c r="B2" s="15">
        <v>2016</v>
      </c>
      <c r="C2" s="15">
        <v>2016</v>
      </c>
      <c r="D2" s="15">
        <v>2016</v>
      </c>
      <c r="E2" s="15">
        <v>2016</v>
      </c>
      <c r="F2" s="15">
        <v>2016</v>
      </c>
      <c r="G2" s="15">
        <v>2016</v>
      </c>
      <c r="H2" s="15">
        <v>2017</v>
      </c>
      <c r="I2" s="15">
        <v>2017</v>
      </c>
      <c r="J2" s="15">
        <v>2017</v>
      </c>
      <c r="K2" s="15">
        <v>2017</v>
      </c>
      <c r="L2" s="15">
        <v>2017</v>
      </c>
      <c r="M2" s="15">
        <v>2017</v>
      </c>
      <c r="N2" s="15" t="s">
        <v>388</v>
      </c>
      <c r="O2" s="75"/>
      <c r="P2" s="15">
        <v>2015</v>
      </c>
      <c r="Q2" s="15">
        <v>2015</v>
      </c>
      <c r="R2" s="15">
        <v>2015</v>
      </c>
      <c r="S2" s="15">
        <v>2015</v>
      </c>
      <c r="T2" s="15">
        <v>2015</v>
      </c>
      <c r="U2" s="15">
        <v>2015</v>
      </c>
      <c r="V2" s="15">
        <v>2016</v>
      </c>
      <c r="W2" s="15">
        <v>2016</v>
      </c>
      <c r="X2" s="15">
        <v>2016</v>
      </c>
      <c r="Y2" s="15">
        <v>2016</v>
      </c>
      <c r="Z2" s="15">
        <v>2016</v>
      </c>
      <c r="AA2" s="15">
        <v>2016</v>
      </c>
      <c r="AB2" s="15" t="s">
        <v>388</v>
      </c>
      <c r="AD2" s="566"/>
      <c r="AE2" s="566"/>
      <c r="AF2" s="566"/>
      <c r="AG2" s="566"/>
      <c r="AH2" s="581"/>
      <c r="AK2" s="566"/>
      <c r="AL2" s="566"/>
      <c r="AM2" s="566"/>
      <c r="AN2" s="566"/>
      <c r="AO2" s="581"/>
      <c r="AP2" s="566"/>
      <c r="AQ2" s="566"/>
    </row>
    <row r="3" spans="1:43" s="524" customFormat="1">
      <c r="A3" s="22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7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D3" s="566"/>
      <c r="AE3" s="566"/>
      <c r="AF3" s="566"/>
      <c r="AG3" s="566"/>
      <c r="AH3" s="581"/>
      <c r="AK3" s="566"/>
      <c r="AL3" s="566"/>
      <c r="AM3" s="566"/>
      <c r="AN3" s="566"/>
      <c r="AO3" s="581"/>
      <c r="AP3" s="566"/>
      <c r="AQ3" s="566"/>
    </row>
    <row r="4" spans="1:43" s="524" customFormat="1">
      <c r="A4" s="525" t="s">
        <v>45</v>
      </c>
      <c r="B4" s="526">
        <v>151596</v>
      </c>
      <c r="C4" s="526">
        <v>128231</v>
      </c>
      <c r="D4" s="526">
        <v>97664</v>
      </c>
      <c r="E4" s="526">
        <v>91013</v>
      </c>
      <c r="F4" s="526">
        <v>114760</v>
      </c>
      <c r="G4" s="526">
        <v>156243</v>
      </c>
      <c r="H4" s="526">
        <v>140168</v>
      </c>
      <c r="I4" s="526">
        <v>136281</v>
      </c>
      <c r="J4" s="526">
        <v>167074</v>
      </c>
      <c r="K4" s="526">
        <v>172592</v>
      </c>
      <c r="L4" s="526">
        <v>137330</v>
      </c>
      <c r="M4" s="526"/>
      <c r="N4" s="526">
        <f>SUM(B4:M4)</f>
        <v>1492952</v>
      </c>
      <c r="O4" s="70"/>
      <c r="P4" s="526">
        <v>147988</v>
      </c>
      <c r="Q4" s="526">
        <v>130505</v>
      </c>
      <c r="R4" s="526">
        <v>87545</v>
      </c>
      <c r="S4" s="526">
        <v>107249</v>
      </c>
      <c r="T4" s="526">
        <v>122466</v>
      </c>
      <c r="U4" s="526">
        <v>149456</v>
      </c>
      <c r="V4" s="526">
        <v>156393</v>
      </c>
      <c r="W4" s="526">
        <v>149458.99999999991</v>
      </c>
      <c r="X4" s="526">
        <v>159854.00000000006</v>
      </c>
      <c r="Y4" s="526">
        <v>147475.8966413544</v>
      </c>
      <c r="Z4" s="526">
        <v>125211</v>
      </c>
      <c r="AA4" s="526"/>
      <c r="AB4" s="526">
        <f>SUM(P4:AA4)</f>
        <v>1483601.8966413543</v>
      </c>
      <c r="AD4" s="566"/>
      <c r="AE4" s="566"/>
      <c r="AF4" s="566"/>
      <c r="AG4" s="566"/>
      <c r="AH4" s="581"/>
      <c r="AK4" s="566"/>
      <c r="AL4" s="566"/>
      <c r="AM4" s="566"/>
      <c r="AN4" s="566"/>
      <c r="AO4" s="581"/>
      <c r="AP4" s="566"/>
      <c r="AQ4" s="566"/>
    </row>
    <row r="5" spans="1:43" s="524" customFormat="1">
      <c r="A5" s="23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7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D5" s="566"/>
      <c r="AE5" s="566"/>
      <c r="AF5" s="566"/>
      <c r="AG5" s="566"/>
      <c r="AH5" s="581"/>
      <c r="AK5" s="566"/>
      <c r="AL5" s="566"/>
      <c r="AM5" s="566"/>
      <c r="AN5" s="566"/>
      <c r="AO5" s="581"/>
      <c r="AP5" s="566"/>
      <c r="AQ5" s="566"/>
    </row>
    <row r="6" spans="1:43" s="524" customFormat="1">
      <c r="A6" s="527" t="s">
        <v>46</v>
      </c>
      <c r="B6" s="528">
        <v>150974</v>
      </c>
      <c r="C6" s="528">
        <v>127412</v>
      </c>
      <c r="D6" s="528">
        <v>97136</v>
      </c>
      <c r="E6" s="528">
        <v>90060</v>
      </c>
      <c r="F6" s="528">
        <v>113045</v>
      </c>
      <c r="G6" s="528">
        <v>152687</v>
      </c>
      <c r="H6" s="528">
        <v>136946</v>
      </c>
      <c r="I6" s="528">
        <v>134050</v>
      </c>
      <c r="J6" s="528">
        <v>164434</v>
      </c>
      <c r="K6" s="528">
        <v>170734</v>
      </c>
      <c r="L6" s="528">
        <v>136250</v>
      </c>
      <c r="M6" s="528"/>
      <c r="N6" s="528">
        <f t="shared" ref="N6:N68" si="0">SUM(B6:M6)</f>
        <v>1473728</v>
      </c>
      <c r="O6" s="70"/>
      <c r="P6" s="528">
        <v>147055</v>
      </c>
      <c r="Q6" s="528">
        <v>129530</v>
      </c>
      <c r="R6" s="528">
        <v>86995</v>
      </c>
      <c r="S6" s="528">
        <v>106253</v>
      </c>
      <c r="T6" s="528">
        <v>120087</v>
      </c>
      <c r="U6" s="528">
        <v>147262</v>
      </c>
      <c r="V6" s="528">
        <v>152324</v>
      </c>
      <c r="W6" s="528">
        <v>146303</v>
      </c>
      <c r="X6" s="528">
        <v>157897</v>
      </c>
      <c r="Y6" s="528">
        <v>145782.89664135428</v>
      </c>
      <c r="Z6" s="528">
        <v>124246</v>
      </c>
      <c r="AA6" s="528"/>
      <c r="AB6" s="528">
        <f t="shared" ref="AB6:AB68" si="1">SUM(P6:AA6)</f>
        <v>1463734.8966413543</v>
      </c>
      <c r="AD6" s="566"/>
      <c r="AE6" s="566"/>
      <c r="AF6" s="566"/>
      <c r="AG6" s="566"/>
      <c r="AH6" s="581"/>
      <c r="AK6" s="566"/>
      <c r="AL6" s="566"/>
      <c r="AM6" s="566"/>
      <c r="AN6" s="566"/>
      <c r="AO6" s="581"/>
      <c r="AP6" s="566"/>
      <c r="AQ6" s="566"/>
    </row>
    <row r="7" spans="1:43" s="524" customFormat="1" ht="15.75">
      <c r="A7" s="24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70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D7" s="573" t="s">
        <v>428</v>
      </c>
      <c r="AE7" s="567" t="s">
        <v>432</v>
      </c>
      <c r="AF7" s="579" t="s">
        <v>434</v>
      </c>
      <c r="AG7" s="580" t="s">
        <v>435</v>
      </c>
      <c r="AH7" s="581"/>
      <c r="AI7" s="574"/>
      <c r="AK7" s="573" t="s">
        <v>428</v>
      </c>
      <c r="AL7" s="567" t="s">
        <v>433</v>
      </c>
      <c r="AM7" s="579" t="s">
        <v>428</v>
      </c>
      <c r="AN7" s="580" t="s">
        <v>436</v>
      </c>
      <c r="AO7" s="581"/>
      <c r="AP7" s="566"/>
      <c r="AQ7" s="566"/>
    </row>
    <row r="8" spans="1:43" s="524" customFormat="1" ht="15.75">
      <c r="A8" s="25" t="s">
        <v>15</v>
      </c>
      <c r="B8" s="20">
        <v>67203</v>
      </c>
      <c r="C8" s="20">
        <v>62039</v>
      </c>
      <c r="D8" s="20">
        <v>37754</v>
      </c>
      <c r="E8" s="20">
        <v>39368</v>
      </c>
      <c r="F8" s="20">
        <v>51048</v>
      </c>
      <c r="G8" s="20">
        <v>75535</v>
      </c>
      <c r="H8" s="20">
        <v>58187</v>
      </c>
      <c r="I8" s="20">
        <v>60853</v>
      </c>
      <c r="J8" s="20">
        <v>66007</v>
      </c>
      <c r="K8" s="20">
        <v>74017</v>
      </c>
      <c r="L8" s="20">
        <v>55456</v>
      </c>
      <c r="M8" s="20"/>
      <c r="N8" s="20">
        <f t="shared" si="0"/>
        <v>647467</v>
      </c>
      <c r="O8" s="70"/>
      <c r="P8" s="20">
        <v>63875</v>
      </c>
      <c r="Q8" s="20">
        <v>61896</v>
      </c>
      <c r="R8" s="20">
        <v>33912</v>
      </c>
      <c r="S8" s="20">
        <v>45972</v>
      </c>
      <c r="T8" s="20">
        <v>55736.257592315043</v>
      </c>
      <c r="U8" s="20">
        <v>73547.951763922945</v>
      </c>
      <c r="V8" s="20">
        <v>74065.774342551071</v>
      </c>
      <c r="W8" s="20">
        <v>73342.016628405792</v>
      </c>
      <c r="X8" s="20">
        <v>81249.597615064573</v>
      </c>
      <c r="Y8" s="20">
        <v>71162.311686224362</v>
      </c>
      <c r="Z8" s="20">
        <v>54057</v>
      </c>
      <c r="AA8" s="20"/>
      <c r="AB8" s="20">
        <f t="shared" si="1"/>
        <v>688815.9096284837</v>
      </c>
      <c r="AD8" s="568"/>
      <c r="AE8" s="569"/>
      <c r="AF8" s="577" t="s">
        <v>66</v>
      </c>
      <c r="AG8" s="578">
        <v>229408</v>
      </c>
      <c r="AH8" s="582">
        <v>1</v>
      </c>
      <c r="AI8" s="574"/>
      <c r="AK8" s="568"/>
      <c r="AL8" s="569"/>
      <c r="AM8" s="575" t="s">
        <v>56</v>
      </c>
      <c r="AN8" s="576">
        <v>243875.75490335288</v>
      </c>
      <c r="AO8" s="582">
        <v>1</v>
      </c>
      <c r="AP8" s="566"/>
      <c r="AQ8" s="566"/>
    </row>
    <row r="9" spans="1:43" s="524" customFormat="1" ht="15.75">
      <c r="A9" s="23" t="s">
        <v>47</v>
      </c>
      <c r="B9" s="17">
        <v>2950</v>
      </c>
      <c r="C9" s="17">
        <v>2958</v>
      </c>
      <c r="D9" s="17">
        <v>2238</v>
      </c>
      <c r="E9" s="17">
        <v>1903</v>
      </c>
      <c r="F9" s="17">
        <v>2926</v>
      </c>
      <c r="G9" s="17">
        <v>4888</v>
      </c>
      <c r="H9" s="17">
        <v>3730</v>
      </c>
      <c r="I9" s="17">
        <v>4296</v>
      </c>
      <c r="J9" s="17">
        <v>3619</v>
      </c>
      <c r="K9" s="17">
        <v>5032</v>
      </c>
      <c r="L9" s="17">
        <v>3551</v>
      </c>
      <c r="M9" s="17"/>
      <c r="N9" s="17">
        <f t="shared" si="0"/>
        <v>38091</v>
      </c>
      <c r="O9" s="77"/>
      <c r="P9" s="17">
        <v>3100</v>
      </c>
      <c r="Q9" s="17">
        <v>2938</v>
      </c>
      <c r="R9" s="17">
        <v>2001</v>
      </c>
      <c r="S9" s="17">
        <v>2268</v>
      </c>
      <c r="T9" s="17">
        <v>2712.9630542978725</v>
      </c>
      <c r="U9" s="17">
        <v>4569.4141897259078</v>
      </c>
      <c r="V9" s="17">
        <v>3855.1151882674608</v>
      </c>
      <c r="W9" s="17">
        <v>4153.5476650306482</v>
      </c>
      <c r="X9" s="17">
        <v>4139.8721170696408</v>
      </c>
      <c r="Y9" s="17">
        <v>5019.8812687043001</v>
      </c>
      <c r="Z9" s="17">
        <v>2679</v>
      </c>
      <c r="AA9" s="17"/>
      <c r="AB9" s="17">
        <f t="shared" si="1"/>
        <v>37436.793483095833</v>
      </c>
      <c r="AD9" s="570" t="s">
        <v>47</v>
      </c>
      <c r="AE9" s="571">
        <f t="shared" ref="AE9:AE63" si="2">N9</f>
        <v>38091</v>
      </c>
      <c r="AF9" s="575" t="s">
        <v>56</v>
      </c>
      <c r="AG9" s="576">
        <v>210249</v>
      </c>
      <c r="AH9" s="582">
        <f>AH8+1</f>
        <v>2</v>
      </c>
      <c r="AI9" s="574"/>
      <c r="AK9" s="570" t="s">
        <v>47</v>
      </c>
      <c r="AL9" s="571">
        <f t="shared" ref="AL9:AL25" si="3">AB9</f>
        <v>37436.793483095833</v>
      </c>
      <c r="AM9" s="577" t="s">
        <v>66</v>
      </c>
      <c r="AN9" s="578">
        <v>223322.27786988765</v>
      </c>
      <c r="AO9" s="582">
        <f>AO8+1</f>
        <v>2</v>
      </c>
      <c r="AP9" s="566"/>
      <c r="AQ9" s="566"/>
    </row>
    <row r="10" spans="1:43" s="524" customFormat="1" ht="15.75">
      <c r="A10" s="23" t="s">
        <v>48</v>
      </c>
      <c r="B10" s="17">
        <v>273</v>
      </c>
      <c r="C10" s="17">
        <v>292</v>
      </c>
      <c r="D10" s="17">
        <v>286</v>
      </c>
      <c r="E10" s="17">
        <v>145</v>
      </c>
      <c r="F10" s="17">
        <v>237</v>
      </c>
      <c r="G10" s="17">
        <v>661</v>
      </c>
      <c r="H10" s="17">
        <v>360</v>
      </c>
      <c r="I10" s="17">
        <v>711</v>
      </c>
      <c r="J10" s="17">
        <v>1108</v>
      </c>
      <c r="K10" s="17">
        <v>812</v>
      </c>
      <c r="L10" s="17">
        <v>659</v>
      </c>
      <c r="M10" s="17"/>
      <c r="N10" s="17">
        <f t="shared" si="0"/>
        <v>5544</v>
      </c>
      <c r="O10" s="77"/>
      <c r="P10" s="17">
        <v>307</v>
      </c>
      <c r="Q10" s="17">
        <v>293</v>
      </c>
      <c r="R10" s="17">
        <v>151</v>
      </c>
      <c r="S10" s="17">
        <v>220</v>
      </c>
      <c r="T10" s="17">
        <v>281.40497726936661</v>
      </c>
      <c r="U10" s="17">
        <v>367.84851656579303</v>
      </c>
      <c r="V10" s="17">
        <v>3516.845221450365</v>
      </c>
      <c r="W10" s="17">
        <v>430.39271810731952</v>
      </c>
      <c r="X10" s="17">
        <v>5745.124844376719</v>
      </c>
      <c r="Y10" s="17">
        <v>1568.4035608824331</v>
      </c>
      <c r="Z10" s="17">
        <v>221</v>
      </c>
      <c r="AA10" s="17"/>
      <c r="AB10" s="17">
        <f t="shared" si="1"/>
        <v>13102.019838651997</v>
      </c>
      <c r="AD10" s="570" t="s">
        <v>48</v>
      </c>
      <c r="AE10" s="571">
        <f t="shared" si="2"/>
        <v>5544</v>
      </c>
      <c r="AF10" s="575" t="s">
        <v>76</v>
      </c>
      <c r="AG10" s="576">
        <v>108527</v>
      </c>
      <c r="AH10" s="582">
        <f t="shared" ref="AH10:AH26" si="4">AH9+1</f>
        <v>3</v>
      </c>
      <c r="AI10" s="574"/>
      <c r="AK10" s="570" t="s">
        <v>48</v>
      </c>
      <c r="AL10" s="571">
        <f t="shared" si="3"/>
        <v>13102.019838651997</v>
      </c>
      <c r="AM10" s="575" t="s">
        <v>55</v>
      </c>
      <c r="AN10" s="576">
        <v>112052.8982495299</v>
      </c>
      <c r="AO10" s="582">
        <f t="shared" ref="AO10:AO26" si="5">AO9+1</f>
        <v>3</v>
      </c>
      <c r="AP10" s="566"/>
      <c r="AQ10" s="566"/>
    </row>
    <row r="11" spans="1:43" s="524" customFormat="1" ht="15.75">
      <c r="A11" s="23" t="s">
        <v>49</v>
      </c>
      <c r="B11" s="17">
        <v>1383</v>
      </c>
      <c r="C11" s="17">
        <v>659</v>
      </c>
      <c r="D11" s="17">
        <v>1021</v>
      </c>
      <c r="E11" s="17">
        <v>831</v>
      </c>
      <c r="F11" s="17">
        <v>1078</v>
      </c>
      <c r="G11" s="17">
        <v>1696</v>
      </c>
      <c r="H11" s="17">
        <v>1708</v>
      </c>
      <c r="I11" s="17">
        <v>1801</v>
      </c>
      <c r="J11" s="17">
        <v>1978</v>
      </c>
      <c r="K11" s="17">
        <v>1859</v>
      </c>
      <c r="L11" s="17">
        <v>1426</v>
      </c>
      <c r="M11" s="17"/>
      <c r="N11" s="17">
        <f t="shared" si="0"/>
        <v>15440</v>
      </c>
      <c r="O11" s="77"/>
      <c r="P11" s="17">
        <v>1352</v>
      </c>
      <c r="Q11" s="17">
        <v>677</v>
      </c>
      <c r="R11" s="17">
        <v>1068</v>
      </c>
      <c r="S11" s="17">
        <v>1110</v>
      </c>
      <c r="T11" s="17">
        <v>1105.9428322293479</v>
      </c>
      <c r="U11" s="17">
        <v>1249.970466975888</v>
      </c>
      <c r="V11" s="17">
        <v>1496.564138293566</v>
      </c>
      <c r="W11" s="17">
        <v>1617.3797885390813</v>
      </c>
      <c r="X11" s="17">
        <v>1536.3203255127958</v>
      </c>
      <c r="Y11" s="17">
        <v>1375.5725751680995</v>
      </c>
      <c r="Z11" s="17">
        <v>862</v>
      </c>
      <c r="AA11" s="17"/>
      <c r="AB11" s="17">
        <f t="shared" si="1"/>
        <v>13450.75012671878</v>
      </c>
      <c r="AD11" s="570" t="s">
        <v>49</v>
      </c>
      <c r="AE11" s="571">
        <f t="shared" si="2"/>
        <v>15440</v>
      </c>
      <c r="AF11" s="575" t="s">
        <v>55</v>
      </c>
      <c r="AG11" s="576">
        <v>101179</v>
      </c>
      <c r="AH11" s="582">
        <f t="shared" si="4"/>
        <v>4</v>
      </c>
      <c r="AI11" s="574"/>
      <c r="AK11" s="570" t="s">
        <v>49</v>
      </c>
      <c r="AL11" s="571">
        <f t="shared" si="3"/>
        <v>13450.75012671878</v>
      </c>
      <c r="AM11" s="575" t="s">
        <v>79</v>
      </c>
      <c r="AN11" s="576">
        <v>83221.982293444249</v>
      </c>
      <c r="AO11" s="582">
        <f t="shared" si="5"/>
        <v>4</v>
      </c>
      <c r="AP11" s="566"/>
      <c r="AQ11" s="566"/>
    </row>
    <row r="12" spans="1:43" s="524" customFormat="1" ht="15.75">
      <c r="A12" s="23" t="s">
        <v>50</v>
      </c>
      <c r="B12" s="17">
        <v>635</v>
      </c>
      <c r="C12" s="17">
        <v>115</v>
      </c>
      <c r="D12" s="17">
        <v>127</v>
      </c>
      <c r="E12" s="17">
        <v>165</v>
      </c>
      <c r="F12" s="17">
        <v>364</v>
      </c>
      <c r="G12" s="17">
        <v>472</v>
      </c>
      <c r="H12" s="17">
        <v>712</v>
      </c>
      <c r="I12" s="17">
        <v>681</v>
      </c>
      <c r="J12" s="17">
        <v>490</v>
      </c>
      <c r="K12" s="17">
        <v>628</v>
      </c>
      <c r="L12" s="17">
        <v>638</v>
      </c>
      <c r="M12" s="17"/>
      <c r="N12" s="17">
        <f t="shared" si="0"/>
        <v>5027</v>
      </c>
      <c r="O12" s="77"/>
      <c r="P12" s="17">
        <v>412</v>
      </c>
      <c r="Q12" s="17">
        <v>158</v>
      </c>
      <c r="R12" s="17">
        <v>117</v>
      </c>
      <c r="S12" s="17">
        <v>198</v>
      </c>
      <c r="T12" s="17">
        <v>363.71459620638245</v>
      </c>
      <c r="U12" s="17">
        <v>261.90209610650032</v>
      </c>
      <c r="V12" s="17">
        <v>819.63778160229833</v>
      </c>
      <c r="W12" s="17">
        <v>1079.5109535799597</v>
      </c>
      <c r="X12" s="17">
        <v>1354.2268390721911</v>
      </c>
      <c r="Y12" s="17">
        <v>1084.9102328995887</v>
      </c>
      <c r="Z12" s="17">
        <v>585</v>
      </c>
      <c r="AA12" s="17"/>
      <c r="AB12" s="17">
        <f t="shared" si="1"/>
        <v>6433.9024994669198</v>
      </c>
      <c r="AD12" s="570" t="s">
        <v>50</v>
      </c>
      <c r="AE12" s="571">
        <f t="shared" si="2"/>
        <v>5027</v>
      </c>
      <c r="AF12" s="575" t="s">
        <v>79</v>
      </c>
      <c r="AG12" s="576">
        <v>83874</v>
      </c>
      <c r="AH12" s="582">
        <f t="shared" si="4"/>
        <v>5</v>
      </c>
      <c r="AI12" s="574"/>
      <c r="AK12" s="570" t="s">
        <v>50</v>
      </c>
      <c r="AL12" s="571">
        <f t="shared" si="3"/>
        <v>6433.9024994669198</v>
      </c>
      <c r="AM12" s="575" t="s">
        <v>83</v>
      </c>
      <c r="AN12" s="576">
        <v>81616.7510260946</v>
      </c>
      <c r="AO12" s="582">
        <f t="shared" si="5"/>
        <v>5</v>
      </c>
      <c r="AP12" s="566"/>
      <c r="AQ12" s="566"/>
    </row>
    <row r="13" spans="1:43" s="524" customFormat="1" ht="15.75">
      <c r="A13" s="23" t="s">
        <v>51</v>
      </c>
      <c r="B13" s="17">
        <v>3695</v>
      </c>
      <c r="C13" s="17">
        <v>3067</v>
      </c>
      <c r="D13" s="17">
        <v>2381</v>
      </c>
      <c r="E13" s="17">
        <v>2226</v>
      </c>
      <c r="F13" s="17">
        <v>2661</v>
      </c>
      <c r="G13" s="17">
        <v>4775</v>
      </c>
      <c r="H13" s="17">
        <v>4854</v>
      </c>
      <c r="I13" s="17">
        <v>4190</v>
      </c>
      <c r="J13" s="17">
        <v>4340</v>
      </c>
      <c r="K13" s="17">
        <v>5555</v>
      </c>
      <c r="L13" s="17">
        <v>4308</v>
      </c>
      <c r="M13" s="17"/>
      <c r="N13" s="17">
        <f t="shared" si="0"/>
        <v>42052</v>
      </c>
      <c r="O13" s="77"/>
      <c r="P13" s="17">
        <v>3359</v>
      </c>
      <c r="Q13" s="17">
        <v>3031</v>
      </c>
      <c r="R13" s="17">
        <v>1996</v>
      </c>
      <c r="S13" s="17">
        <v>2855</v>
      </c>
      <c r="T13" s="17">
        <v>2399.993539520955</v>
      </c>
      <c r="U13" s="17">
        <v>3275.0907614261178</v>
      </c>
      <c r="V13" s="17">
        <v>3358.5623309086964</v>
      </c>
      <c r="W13" s="17">
        <v>2676.5976581235336</v>
      </c>
      <c r="X13" s="17">
        <v>3886.4563524626737</v>
      </c>
      <c r="Y13" s="17">
        <v>2657.922997168032</v>
      </c>
      <c r="Z13" s="17">
        <v>2458</v>
      </c>
      <c r="AA13" s="17"/>
      <c r="AB13" s="17">
        <f t="shared" si="1"/>
        <v>31953.623639610007</v>
      </c>
      <c r="AD13" s="570" t="s">
        <v>51</v>
      </c>
      <c r="AE13" s="571">
        <f t="shared" si="2"/>
        <v>42052</v>
      </c>
      <c r="AF13" s="575" t="s">
        <v>83</v>
      </c>
      <c r="AG13" s="576">
        <v>74308</v>
      </c>
      <c r="AH13" s="582">
        <f t="shared" si="4"/>
        <v>6</v>
      </c>
      <c r="AI13" s="574"/>
      <c r="AK13" s="570" t="s">
        <v>51</v>
      </c>
      <c r="AL13" s="571">
        <f t="shared" si="3"/>
        <v>31953.623639610007</v>
      </c>
      <c r="AM13" s="575" t="s">
        <v>76</v>
      </c>
      <c r="AN13" s="576">
        <v>76488.021452723449</v>
      </c>
      <c r="AO13" s="582">
        <f t="shared" si="5"/>
        <v>6</v>
      </c>
      <c r="AP13" s="566"/>
      <c r="AQ13" s="566"/>
    </row>
    <row r="14" spans="1:43" s="524" customFormat="1" ht="15.75">
      <c r="A14" s="23" t="s">
        <v>52</v>
      </c>
      <c r="B14" s="17">
        <v>3967</v>
      </c>
      <c r="C14" s="17">
        <v>4437</v>
      </c>
      <c r="D14" s="17">
        <v>2667</v>
      </c>
      <c r="E14" s="17">
        <v>2852</v>
      </c>
      <c r="F14" s="17">
        <v>4442</v>
      </c>
      <c r="G14" s="17">
        <v>8288</v>
      </c>
      <c r="H14" s="17">
        <v>5956</v>
      </c>
      <c r="I14" s="17">
        <v>7458</v>
      </c>
      <c r="J14" s="17">
        <v>7023</v>
      </c>
      <c r="K14" s="17">
        <v>8396</v>
      </c>
      <c r="L14" s="17">
        <v>5349</v>
      </c>
      <c r="M14" s="17"/>
      <c r="N14" s="17">
        <f t="shared" si="0"/>
        <v>60835</v>
      </c>
      <c r="O14" s="77"/>
      <c r="P14" s="17">
        <v>3753</v>
      </c>
      <c r="Q14" s="17">
        <v>4017</v>
      </c>
      <c r="R14" s="17">
        <v>2056</v>
      </c>
      <c r="S14" s="17">
        <v>3145</v>
      </c>
      <c r="T14" s="17">
        <v>4497.6748257470936</v>
      </c>
      <c r="U14" s="17">
        <v>7051.8250844781742</v>
      </c>
      <c r="V14" s="17">
        <v>6369.1619603361623</v>
      </c>
      <c r="W14" s="17">
        <v>7213.7067495843885</v>
      </c>
      <c r="X14" s="17">
        <v>6001.8284243631288</v>
      </c>
      <c r="Y14" s="17">
        <v>6530.8907887379219</v>
      </c>
      <c r="Z14" s="17">
        <v>3627</v>
      </c>
      <c r="AA14" s="17"/>
      <c r="AB14" s="17">
        <f t="shared" si="1"/>
        <v>54263.087833246871</v>
      </c>
      <c r="AD14" s="570" t="s">
        <v>52</v>
      </c>
      <c r="AE14" s="571">
        <f t="shared" si="2"/>
        <v>60835</v>
      </c>
      <c r="AF14" s="575" t="s">
        <v>52</v>
      </c>
      <c r="AG14" s="576">
        <v>60835</v>
      </c>
      <c r="AH14" s="582">
        <f t="shared" si="4"/>
        <v>7</v>
      </c>
      <c r="AI14" s="574"/>
      <c r="AK14" s="570" t="s">
        <v>52</v>
      </c>
      <c r="AL14" s="571">
        <f t="shared" si="3"/>
        <v>54263.087833246871</v>
      </c>
      <c r="AM14" s="575" t="s">
        <v>52</v>
      </c>
      <c r="AN14" s="576">
        <v>54263.087833246871</v>
      </c>
      <c r="AO14" s="582">
        <f t="shared" si="5"/>
        <v>7</v>
      </c>
      <c r="AP14" s="566"/>
      <c r="AQ14" s="566"/>
    </row>
    <row r="15" spans="1:43" s="524" customFormat="1" ht="15.75">
      <c r="A15" s="23" t="s">
        <v>53</v>
      </c>
      <c r="B15" s="17">
        <v>1282</v>
      </c>
      <c r="C15" s="17">
        <v>1204</v>
      </c>
      <c r="D15" s="17">
        <v>911</v>
      </c>
      <c r="E15" s="17">
        <v>1334</v>
      </c>
      <c r="F15" s="17">
        <v>1449</v>
      </c>
      <c r="G15" s="17">
        <v>2792</v>
      </c>
      <c r="H15" s="17">
        <v>2747</v>
      </c>
      <c r="I15" s="17">
        <v>2677</v>
      </c>
      <c r="J15" s="17">
        <v>2025</v>
      </c>
      <c r="K15" s="17">
        <v>3081</v>
      </c>
      <c r="L15" s="17">
        <v>2306</v>
      </c>
      <c r="M15" s="17"/>
      <c r="N15" s="17">
        <f t="shared" si="0"/>
        <v>21808</v>
      </c>
      <c r="O15" s="77"/>
      <c r="P15" s="17">
        <v>933</v>
      </c>
      <c r="Q15" s="17">
        <v>1040</v>
      </c>
      <c r="R15" s="17">
        <v>947</v>
      </c>
      <c r="S15" s="17">
        <v>1713</v>
      </c>
      <c r="T15" s="17">
        <v>1515.7770910726922</v>
      </c>
      <c r="U15" s="17">
        <v>2149.6623959184603</v>
      </c>
      <c r="V15" s="17">
        <v>2227.1626990245027</v>
      </c>
      <c r="W15" s="17">
        <v>2475.8272539778745</v>
      </c>
      <c r="X15" s="17">
        <v>3205.1416761543983</v>
      </c>
      <c r="Y15" s="17">
        <v>2736.3746661734053</v>
      </c>
      <c r="Z15" s="17">
        <v>1616</v>
      </c>
      <c r="AA15" s="17"/>
      <c r="AB15" s="17">
        <f t="shared" si="1"/>
        <v>20558.945782321331</v>
      </c>
      <c r="AD15" s="570" t="s">
        <v>53</v>
      </c>
      <c r="AE15" s="571">
        <f t="shared" si="2"/>
        <v>21808</v>
      </c>
      <c r="AF15" s="575" t="s">
        <v>58</v>
      </c>
      <c r="AG15" s="576">
        <v>47695</v>
      </c>
      <c r="AH15" s="582">
        <f t="shared" si="4"/>
        <v>8</v>
      </c>
      <c r="AI15" s="574"/>
      <c r="AK15" s="570" t="s">
        <v>53</v>
      </c>
      <c r="AL15" s="571">
        <f t="shared" si="3"/>
        <v>20558.945782321331</v>
      </c>
      <c r="AM15" s="575" t="s">
        <v>67</v>
      </c>
      <c r="AN15" s="576">
        <v>53606.213454213503</v>
      </c>
      <c r="AO15" s="582">
        <f t="shared" si="5"/>
        <v>8</v>
      </c>
      <c r="AP15" s="566"/>
      <c r="AQ15" s="566"/>
    </row>
    <row r="16" spans="1:43" s="524" customFormat="1" ht="15.75">
      <c r="A16" s="23" t="s">
        <v>54</v>
      </c>
      <c r="B16" s="17">
        <v>179</v>
      </c>
      <c r="C16" s="17">
        <v>219</v>
      </c>
      <c r="D16" s="17">
        <v>271</v>
      </c>
      <c r="E16" s="17">
        <v>229</v>
      </c>
      <c r="F16" s="17">
        <v>605</v>
      </c>
      <c r="G16" s="17">
        <v>785</v>
      </c>
      <c r="H16" s="17">
        <v>485</v>
      </c>
      <c r="I16" s="17">
        <v>695</v>
      </c>
      <c r="J16" s="17">
        <v>594</v>
      </c>
      <c r="K16" s="17">
        <v>691</v>
      </c>
      <c r="L16" s="17">
        <v>320</v>
      </c>
      <c r="M16" s="17"/>
      <c r="N16" s="17">
        <f t="shared" si="0"/>
        <v>5073</v>
      </c>
      <c r="O16" s="77"/>
      <c r="P16" s="17">
        <v>689</v>
      </c>
      <c r="Q16" s="17">
        <v>217</v>
      </c>
      <c r="R16" s="17">
        <v>221</v>
      </c>
      <c r="S16" s="17">
        <v>323</v>
      </c>
      <c r="T16" s="17">
        <v>544.70022762033648</v>
      </c>
      <c r="U16" s="17">
        <v>566.62577773868657</v>
      </c>
      <c r="V16" s="17">
        <v>1290.3374082538085</v>
      </c>
      <c r="W16" s="17">
        <v>1041.8809140826418</v>
      </c>
      <c r="X16" s="17">
        <v>1423.5593979935934</v>
      </c>
      <c r="Y16" s="17">
        <v>1179.1190572008936</v>
      </c>
      <c r="Z16" s="17">
        <v>312</v>
      </c>
      <c r="AA16" s="17"/>
      <c r="AB16" s="17">
        <f t="shared" si="1"/>
        <v>7808.2227828899604</v>
      </c>
      <c r="AD16" s="570" t="s">
        <v>54</v>
      </c>
      <c r="AE16" s="571">
        <f t="shared" si="2"/>
        <v>5073</v>
      </c>
      <c r="AF16" s="575" t="s">
        <v>67</v>
      </c>
      <c r="AG16" s="576">
        <v>47390</v>
      </c>
      <c r="AH16" s="582">
        <f t="shared" si="4"/>
        <v>9</v>
      </c>
      <c r="AI16" s="574"/>
      <c r="AK16" s="570" t="s">
        <v>54</v>
      </c>
      <c r="AL16" s="571">
        <f t="shared" si="3"/>
        <v>7808.2227828899604</v>
      </c>
      <c r="AM16" s="575" t="s">
        <v>58</v>
      </c>
      <c r="AN16" s="576">
        <v>52611.57247202588</v>
      </c>
      <c r="AO16" s="582">
        <f t="shared" si="5"/>
        <v>9</v>
      </c>
      <c r="AP16" s="566"/>
      <c r="AQ16" s="566"/>
    </row>
    <row r="17" spans="1:43" s="524" customFormat="1" ht="15.75">
      <c r="A17" s="23" t="s">
        <v>55</v>
      </c>
      <c r="B17" s="17">
        <v>13793</v>
      </c>
      <c r="C17" s="17">
        <v>11636</v>
      </c>
      <c r="D17" s="17">
        <v>5470</v>
      </c>
      <c r="E17" s="17">
        <v>5701</v>
      </c>
      <c r="F17" s="17">
        <v>8119</v>
      </c>
      <c r="G17" s="17">
        <v>11130</v>
      </c>
      <c r="H17" s="17">
        <v>6348</v>
      </c>
      <c r="I17" s="17">
        <v>8632</v>
      </c>
      <c r="J17" s="17">
        <v>11879</v>
      </c>
      <c r="K17" s="17">
        <v>11605</v>
      </c>
      <c r="L17" s="17">
        <v>6866</v>
      </c>
      <c r="M17" s="17"/>
      <c r="N17" s="17">
        <f t="shared" si="0"/>
        <v>101179</v>
      </c>
      <c r="O17" s="77"/>
      <c r="P17" s="17">
        <v>12102</v>
      </c>
      <c r="Q17" s="17">
        <v>11534</v>
      </c>
      <c r="R17" s="17">
        <v>4935</v>
      </c>
      <c r="S17" s="17">
        <v>6668</v>
      </c>
      <c r="T17" s="17">
        <v>11355.927772646131</v>
      </c>
      <c r="U17" s="17">
        <v>11687.821430087688</v>
      </c>
      <c r="V17" s="17">
        <v>10007.215844893204</v>
      </c>
      <c r="W17" s="17">
        <v>10082.873968603597</v>
      </c>
      <c r="X17" s="17">
        <v>12865.295128753934</v>
      </c>
      <c r="Y17" s="17">
        <v>11551.764104545346</v>
      </c>
      <c r="Z17" s="17">
        <v>9263</v>
      </c>
      <c r="AA17" s="17"/>
      <c r="AB17" s="17">
        <f t="shared" si="1"/>
        <v>112052.8982495299</v>
      </c>
      <c r="AD17" s="570" t="s">
        <v>55</v>
      </c>
      <c r="AE17" s="571">
        <f t="shared" si="2"/>
        <v>101179</v>
      </c>
      <c r="AF17" s="575" t="s">
        <v>51</v>
      </c>
      <c r="AG17" s="576">
        <v>42052</v>
      </c>
      <c r="AH17" s="582">
        <f t="shared" si="4"/>
        <v>10</v>
      </c>
      <c r="AI17" s="574"/>
      <c r="AK17" s="570" t="s">
        <v>55</v>
      </c>
      <c r="AL17" s="571">
        <f t="shared" si="3"/>
        <v>112052.8982495299</v>
      </c>
      <c r="AM17" s="575" t="s">
        <v>95</v>
      </c>
      <c r="AN17" s="576">
        <v>49887.399915926726</v>
      </c>
      <c r="AO17" s="582">
        <f t="shared" si="5"/>
        <v>10</v>
      </c>
      <c r="AP17" s="566"/>
      <c r="AQ17" s="566"/>
    </row>
    <row r="18" spans="1:43" s="524" customFormat="1" ht="15.75">
      <c r="A18" s="23" t="s">
        <v>56</v>
      </c>
      <c r="B18" s="17">
        <v>25411</v>
      </c>
      <c r="C18" s="17">
        <v>25218</v>
      </c>
      <c r="D18" s="17">
        <v>14030</v>
      </c>
      <c r="E18" s="17">
        <v>14456</v>
      </c>
      <c r="F18" s="17">
        <v>17881</v>
      </c>
      <c r="G18" s="17">
        <v>21760</v>
      </c>
      <c r="H18" s="17">
        <v>17365</v>
      </c>
      <c r="I18" s="17">
        <v>17288</v>
      </c>
      <c r="J18" s="17">
        <v>18205</v>
      </c>
      <c r="K18" s="17">
        <v>21021</v>
      </c>
      <c r="L18" s="17">
        <v>17614</v>
      </c>
      <c r="M18" s="17"/>
      <c r="N18" s="17">
        <f t="shared" si="0"/>
        <v>210249</v>
      </c>
      <c r="O18" s="77"/>
      <c r="P18" s="17">
        <v>24848</v>
      </c>
      <c r="Q18" s="17">
        <v>25892</v>
      </c>
      <c r="R18" s="17">
        <v>12699</v>
      </c>
      <c r="S18" s="17">
        <v>16015</v>
      </c>
      <c r="T18" s="17">
        <v>20071.772378416663</v>
      </c>
      <c r="U18" s="17">
        <v>26851.28128347221</v>
      </c>
      <c r="V18" s="17">
        <v>23921.527705530825</v>
      </c>
      <c r="W18" s="17">
        <v>27395.859615870508</v>
      </c>
      <c r="X18" s="17">
        <v>23842.604418136249</v>
      </c>
      <c r="Y18" s="17">
        <v>22096.709501926453</v>
      </c>
      <c r="Z18" s="17">
        <v>20242</v>
      </c>
      <c r="AA18" s="17"/>
      <c r="AB18" s="17">
        <f t="shared" si="1"/>
        <v>243875.75490335288</v>
      </c>
      <c r="AD18" s="570" t="s">
        <v>56</v>
      </c>
      <c r="AE18" s="571">
        <f t="shared" si="2"/>
        <v>210249</v>
      </c>
      <c r="AF18" s="577" t="s">
        <v>61</v>
      </c>
      <c r="AG18" s="578">
        <v>38276</v>
      </c>
      <c r="AH18" s="582">
        <f t="shared" si="4"/>
        <v>11</v>
      </c>
      <c r="AI18" s="574"/>
      <c r="AK18" s="570" t="s">
        <v>56</v>
      </c>
      <c r="AL18" s="571">
        <f t="shared" si="3"/>
        <v>243875.75490335288</v>
      </c>
      <c r="AM18" s="575" t="s">
        <v>47</v>
      </c>
      <c r="AN18" s="576">
        <v>37436.793483095833</v>
      </c>
      <c r="AO18" s="582">
        <f t="shared" si="5"/>
        <v>11</v>
      </c>
      <c r="AP18" s="566"/>
      <c r="AQ18" s="566"/>
    </row>
    <row r="19" spans="1:43" s="524" customFormat="1" ht="15.75">
      <c r="A19" s="23" t="s">
        <v>57</v>
      </c>
      <c r="B19" s="17">
        <v>2031</v>
      </c>
      <c r="C19" s="17">
        <v>1618</v>
      </c>
      <c r="D19" s="17">
        <v>1526</v>
      </c>
      <c r="E19" s="17">
        <v>1661</v>
      </c>
      <c r="F19" s="17">
        <v>1928</v>
      </c>
      <c r="G19" s="17">
        <v>3181</v>
      </c>
      <c r="H19" s="17">
        <v>3261</v>
      </c>
      <c r="I19" s="17">
        <v>2658</v>
      </c>
      <c r="J19" s="17">
        <v>2871</v>
      </c>
      <c r="K19" s="17">
        <v>3149</v>
      </c>
      <c r="L19" s="17">
        <v>2832</v>
      </c>
      <c r="M19" s="17"/>
      <c r="N19" s="17">
        <f t="shared" si="0"/>
        <v>26716</v>
      </c>
      <c r="O19" s="77"/>
      <c r="P19" s="17">
        <v>1872</v>
      </c>
      <c r="Q19" s="17">
        <v>1734</v>
      </c>
      <c r="R19" s="17">
        <v>1543</v>
      </c>
      <c r="S19" s="17">
        <v>2088</v>
      </c>
      <c r="T19" s="17">
        <v>1992.2097353993931</v>
      </c>
      <c r="U19" s="17">
        <v>2891.6652759026356</v>
      </c>
      <c r="V19" s="17">
        <v>2679.3801615354241</v>
      </c>
      <c r="W19" s="17">
        <v>2674.4210565681128</v>
      </c>
      <c r="X19" s="17">
        <v>3411.0660565241906</v>
      </c>
      <c r="Y19" s="17">
        <v>2585.2465917434006</v>
      </c>
      <c r="Z19" s="17">
        <v>1964</v>
      </c>
      <c r="AA19" s="17"/>
      <c r="AB19" s="17">
        <f t="shared" si="1"/>
        <v>25434.98887767316</v>
      </c>
      <c r="AD19" s="570" t="s">
        <v>57</v>
      </c>
      <c r="AE19" s="571">
        <f t="shared" si="2"/>
        <v>26716</v>
      </c>
      <c r="AF19" s="575" t="s">
        <v>47</v>
      </c>
      <c r="AG19" s="576">
        <v>38091</v>
      </c>
      <c r="AH19" s="582">
        <f t="shared" si="4"/>
        <v>12</v>
      </c>
      <c r="AI19" s="574"/>
      <c r="AK19" s="570" t="s">
        <v>57</v>
      </c>
      <c r="AL19" s="571">
        <f t="shared" si="3"/>
        <v>25434.98887767316</v>
      </c>
      <c r="AM19" s="577" t="s">
        <v>61</v>
      </c>
      <c r="AN19" s="578">
        <v>35178.359240374091</v>
      </c>
      <c r="AO19" s="582">
        <f t="shared" si="5"/>
        <v>12</v>
      </c>
      <c r="AP19" s="566"/>
      <c r="AQ19" s="566"/>
    </row>
    <row r="20" spans="1:43" s="524" customFormat="1" ht="15.75">
      <c r="A20" s="23" t="s">
        <v>58</v>
      </c>
      <c r="B20" s="17">
        <v>5281</v>
      </c>
      <c r="C20" s="17">
        <v>4427</v>
      </c>
      <c r="D20" s="17">
        <v>2658</v>
      </c>
      <c r="E20" s="17">
        <v>3476</v>
      </c>
      <c r="F20" s="17">
        <v>3660</v>
      </c>
      <c r="G20" s="17">
        <v>6027</v>
      </c>
      <c r="H20" s="17">
        <v>4320</v>
      </c>
      <c r="I20" s="17">
        <v>4064</v>
      </c>
      <c r="J20" s="17">
        <v>4508</v>
      </c>
      <c r="K20" s="17">
        <v>4972</v>
      </c>
      <c r="L20" s="17">
        <v>4302</v>
      </c>
      <c r="M20" s="17"/>
      <c r="N20" s="17">
        <f t="shared" si="0"/>
        <v>47695</v>
      </c>
      <c r="O20" s="77"/>
      <c r="P20" s="17">
        <v>4828</v>
      </c>
      <c r="Q20" s="17">
        <v>4180</v>
      </c>
      <c r="R20" s="17">
        <v>2463</v>
      </c>
      <c r="S20" s="17">
        <v>4158</v>
      </c>
      <c r="T20" s="17">
        <v>4063.263604768817</v>
      </c>
      <c r="U20" s="17">
        <v>4993.7494442207808</v>
      </c>
      <c r="V20" s="17">
        <v>6748.1193866585481</v>
      </c>
      <c r="W20" s="17">
        <v>5827.2828709406949</v>
      </c>
      <c r="X20" s="17">
        <v>6119.9171240485384</v>
      </c>
      <c r="Y20" s="17">
        <v>5078.2400413885034</v>
      </c>
      <c r="Z20" s="17">
        <v>4152</v>
      </c>
      <c r="AA20" s="17"/>
      <c r="AB20" s="17">
        <f t="shared" si="1"/>
        <v>52611.57247202588</v>
      </c>
      <c r="AD20" s="570" t="s">
        <v>58</v>
      </c>
      <c r="AE20" s="571">
        <f t="shared" si="2"/>
        <v>47695</v>
      </c>
      <c r="AF20" s="575" t="s">
        <v>95</v>
      </c>
      <c r="AG20" s="576">
        <v>33795</v>
      </c>
      <c r="AH20" s="582">
        <f t="shared" si="4"/>
        <v>13</v>
      </c>
      <c r="AI20" s="574"/>
      <c r="AK20" s="570" t="s">
        <v>58</v>
      </c>
      <c r="AL20" s="571">
        <f t="shared" si="3"/>
        <v>52611.57247202588</v>
      </c>
      <c r="AM20" s="575" t="s">
        <v>51</v>
      </c>
      <c r="AN20" s="576">
        <v>31953.623639610007</v>
      </c>
      <c r="AO20" s="582">
        <f t="shared" si="5"/>
        <v>13</v>
      </c>
      <c r="AP20" s="566"/>
      <c r="AQ20" s="566"/>
    </row>
    <row r="21" spans="1:43" s="524" customFormat="1" ht="15.75">
      <c r="A21" s="23" t="s">
        <v>59</v>
      </c>
      <c r="B21" s="17">
        <v>299</v>
      </c>
      <c r="C21" s="17">
        <v>472</v>
      </c>
      <c r="D21" s="17">
        <v>205</v>
      </c>
      <c r="E21" s="17">
        <v>213</v>
      </c>
      <c r="F21" s="17">
        <v>635</v>
      </c>
      <c r="G21" s="17">
        <v>856</v>
      </c>
      <c r="H21" s="17">
        <v>1032</v>
      </c>
      <c r="I21" s="17">
        <v>835</v>
      </c>
      <c r="J21" s="17">
        <v>876</v>
      </c>
      <c r="K21" s="17">
        <v>971</v>
      </c>
      <c r="L21" s="17">
        <v>794</v>
      </c>
      <c r="M21" s="17"/>
      <c r="N21" s="17">
        <f t="shared" si="0"/>
        <v>7188</v>
      </c>
      <c r="O21" s="77"/>
      <c r="P21" s="17">
        <v>264</v>
      </c>
      <c r="Q21" s="17">
        <v>403</v>
      </c>
      <c r="R21" s="17">
        <v>120</v>
      </c>
      <c r="S21" s="17">
        <v>243</v>
      </c>
      <c r="T21" s="17">
        <v>320.14060472934221</v>
      </c>
      <c r="U21" s="17">
        <v>549.90057188450999</v>
      </c>
      <c r="V21" s="17">
        <v>699.74371454089373</v>
      </c>
      <c r="W21" s="17">
        <v>598.17017233088552</v>
      </c>
      <c r="X21" s="17">
        <v>557.41128482940189</v>
      </c>
      <c r="Y21" s="17">
        <v>516.19248688594655</v>
      </c>
      <c r="Z21" s="17">
        <v>225</v>
      </c>
      <c r="AA21" s="17"/>
      <c r="AB21" s="17">
        <f t="shared" si="1"/>
        <v>4496.5588352009809</v>
      </c>
      <c r="AD21" s="570" t="s">
        <v>59</v>
      </c>
      <c r="AE21" s="571">
        <f t="shared" si="2"/>
        <v>7188</v>
      </c>
      <c r="AF21" s="575" t="s">
        <v>57</v>
      </c>
      <c r="AG21" s="576">
        <v>26716</v>
      </c>
      <c r="AH21" s="582">
        <f t="shared" si="4"/>
        <v>14</v>
      </c>
      <c r="AI21" s="574"/>
      <c r="AK21" s="570" t="s">
        <v>59</v>
      </c>
      <c r="AL21" s="571">
        <f t="shared" si="3"/>
        <v>4496.5588352009809</v>
      </c>
      <c r="AM21" s="575" t="s">
        <v>57</v>
      </c>
      <c r="AN21" s="576">
        <v>25434.98887767316</v>
      </c>
      <c r="AO21" s="582">
        <f t="shared" si="5"/>
        <v>14</v>
      </c>
      <c r="AP21" s="566"/>
      <c r="AQ21" s="566"/>
    </row>
    <row r="22" spans="1:43" s="524" customFormat="1" ht="15.75">
      <c r="A22" s="23" t="s">
        <v>60</v>
      </c>
      <c r="B22" s="17">
        <v>134</v>
      </c>
      <c r="C22" s="17">
        <v>93</v>
      </c>
      <c r="D22" s="17">
        <v>68</v>
      </c>
      <c r="E22" s="17">
        <v>63</v>
      </c>
      <c r="F22" s="17">
        <v>762</v>
      </c>
      <c r="G22" s="17">
        <v>94</v>
      </c>
      <c r="H22" s="17">
        <v>193</v>
      </c>
      <c r="I22" s="17">
        <v>245</v>
      </c>
      <c r="J22" s="17">
        <v>171</v>
      </c>
      <c r="K22" s="17">
        <v>244</v>
      </c>
      <c r="L22" s="17">
        <v>199</v>
      </c>
      <c r="M22" s="17"/>
      <c r="N22" s="17">
        <f t="shared" si="0"/>
        <v>2266</v>
      </c>
      <c r="O22" s="77"/>
      <c r="P22" s="17">
        <v>141</v>
      </c>
      <c r="Q22" s="17">
        <v>77</v>
      </c>
      <c r="R22" s="17">
        <v>42</v>
      </c>
      <c r="S22" s="17">
        <v>110</v>
      </c>
      <c r="T22" s="17">
        <v>351.15497894002942</v>
      </c>
      <c r="U22" s="17">
        <v>554.87340437225021</v>
      </c>
      <c r="V22" s="17">
        <v>283.74849503376475</v>
      </c>
      <c r="W22" s="17">
        <v>417.50801173939226</v>
      </c>
      <c r="X22" s="17">
        <v>228.47390294918557</v>
      </c>
      <c r="Y22" s="17">
        <v>624.61456417102477</v>
      </c>
      <c r="Z22" s="17">
        <v>221</v>
      </c>
      <c r="AA22" s="17"/>
      <c r="AB22" s="17">
        <f t="shared" si="1"/>
        <v>3051.3733572056472</v>
      </c>
      <c r="AD22" s="570" t="s">
        <v>60</v>
      </c>
      <c r="AE22" s="571">
        <f t="shared" si="2"/>
        <v>2266</v>
      </c>
      <c r="AF22" s="575" t="s">
        <v>96</v>
      </c>
      <c r="AG22" s="576">
        <v>26538</v>
      </c>
      <c r="AH22" s="582">
        <f t="shared" si="4"/>
        <v>15</v>
      </c>
      <c r="AI22" s="574"/>
      <c r="AK22" s="570" t="s">
        <v>60</v>
      </c>
      <c r="AL22" s="571">
        <f t="shared" si="3"/>
        <v>3051.3733572056472</v>
      </c>
      <c r="AM22" s="575" t="s">
        <v>62</v>
      </c>
      <c r="AN22" s="576">
        <v>24924.821251392932</v>
      </c>
      <c r="AO22" s="582">
        <f t="shared" si="5"/>
        <v>15</v>
      </c>
      <c r="AP22" s="566"/>
      <c r="AQ22" s="566"/>
    </row>
    <row r="23" spans="1:43" s="524" customFormat="1" ht="15.75">
      <c r="A23" s="23" t="s">
        <v>61</v>
      </c>
      <c r="B23" s="17">
        <v>3382</v>
      </c>
      <c r="C23" s="17">
        <v>3692</v>
      </c>
      <c r="D23" s="17">
        <v>2318</v>
      </c>
      <c r="E23" s="17">
        <v>2561</v>
      </c>
      <c r="F23" s="17">
        <v>2673</v>
      </c>
      <c r="G23" s="17">
        <v>5418</v>
      </c>
      <c r="H23" s="17">
        <v>3094</v>
      </c>
      <c r="I23" s="17">
        <v>3205</v>
      </c>
      <c r="J23" s="17">
        <v>4964</v>
      </c>
      <c r="K23" s="17">
        <v>4344</v>
      </c>
      <c r="L23" s="17">
        <v>2625</v>
      </c>
      <c r="M23" s="17"/>
      <c r="N23" s="17">
        <f t="shared" si="0"/>
        <v>38276</v>
      </c>
      <c r="O23" s="77"/>
      <c r="P23" s="17">
        <v>3521</v>
      </c>
      <c r="Q23" s="17">
        <v>3671</v>
      </c>
      <c r="R23" s="17">
        <v>1982</v>
      </c>
      <c r="S23" s="17">
        <v>3023</v>
      </c>
      <c r="T23" s="17">
        <v>2458.1704984485209</v>
      </c>
      <c r="U23" s="17">
        <v>3724.009622736964</v>
      </c>
      <c r="V23" s="17">
        <v>3949.2425589790791</v>
      </c>
      <c r="W23" s="17">
        <v>3191.3109637184689</v>
      </c>
      <c r="X23" s="17">
        <v>3942.0800639634494</v>
      </c>
      <c r="Y23" s="17">
        <v>3145.5455325276102</v>
      </c>
      <c r="Z23" s="17">
        <v>2571</v>
      </c>
      <c r="AA23" s="17"/>
      <c r="AB23" s="17">
        <f t="shared" si="1"/>
        <v>35178.359240374091</v>
      </c>
      <c r="AD23" s="570" t="s">
        <v>61</v>
      </c>
      <c r="AE23" s="571">
        <f t="shared" si="2"/>
        <v>38276</v>
      </c>
      <c r="AF23" s="575" t="s">
        <v>72</v>
      </c>
      <c r="AG23" s="576">
        <v>26280</v>
      </c>
      <c r="AH23" s="582">
        <f t="shared" si="4"/>
        <v>16</v>
      </c>
      <c r="AI23" s="574"/>
      <c r="AK23" s="570" t="s">
        <v>61</v>
      </c>
      <c r="AL23" s="571">
        <f t="shared" si="3"/>
        <v>35178.359240374091</v>
      </c>
      <c r="AM23" s="575" t="s">
        <v>72</v>
      </c>
      <c r="AN23" s="576">
        <v>24860.672838304181</v>
      </c>
      <c r="AO23" s="582">
        <f t="shared" si="5"/>
        <v>16</v>
      </c>
      <c r="AP23" s="566"/>
      <c r="AQ23" s="566"/>
    </row>
    <row r="24" spans="1:43" s="524" customFormat="1" ht="15.75">
      <c r="A24" s="23" t="s">
        <v>62</v>
      </c>
      <c r="B24" s="17">
        <v>2311</v>
      </c>
      <c r="C24" s="17">
        <v>1768</v>
      </c>
      <c r="D24" s="17">
        <v>1523</v>
      </c>
      <c r="E24" s="17">
        <v>1415</v>
      </c>
      <c r="F24" s="17">
        <v>1530</v>
      </c>
      <c r="G24" s="17">
        <v>2400</v>
      </c>
      <c r="H24" s="17">
        <v>1749</v>
      </c>
      <c r="I24" s="17">
        <v>1169</v>
      </c>
      <c r="J24" s="17">
        <v>1006</v>
      </c>
      <c r="K24" s="17">
        <v>1372</v>
      </c>
      <c r="L24" s="17">
        <v>1401</v>
      </c>
      <c r="M24" s="17"/>
      <c r="N24" s="17">
        <f t="shared" si="0"/>
        <v>17644</v>
      </c>
      <c r="O24" s="77"/>
      <c r="P24" s="17">
        <v>2148</v>
      </c>
      <c r="Q24" s="17">
        <v>1838</v>
      </c>
      <c r="R24" s="17">
        <v>1472</v>
      </c>
      <c r="S24" s="17">
        <v>1632</v>
      </c>
      <c r="T24" s="17">
        <v>1582.0075163578335</v>
      </c>
      <c r="U24" s="17">
        <v>2607.3247363315777</v>
      </c>
      <c r="V24" s="17">
        <v>2666.850513308842</v>
      </c>
      <c r="W24" s="17">
        <v>2281.5877644814191</v>
      </c>
      <c r="X24" s="17">
        <v>2774.8252217883582</v>
      </c>
      <c r="Y24" s="17">
        <v>3110.2254991248979</v>
      </c>
      <c r="Z24" s="17">
        <v>2812</v>
      </c>
      <c r="AA24" s="17"/>
      <c r="AB24" s="17">
        <f t="shared" si="1"/>
        <v>24924.821251392932</v>
      </c>
      <c r="AD24" s="570" t="s">
        <v>62</v>
      </c>
      <c r="AE24" s="571">
        <f t="shared" si="2"/>
        <v>17644</v>
      </c>
      <c r="AF24" s="575" t="s">
        <v>53</v>
      </c>
      <c r="AG24" s="576">
        <v>21808</v>
      </c>
      <c r="AH24" s="582">
        <f t="shared" si="4"/>
        <v>17</v>
      </c>
      <c r="AI24" s="574"/>
      <c r="AK24" s="570" t="s">
        <v>62</v>
      </c>
      <c r="AL24" s="571">
        <f t="shared" si="3"/>
        <v>24924.821251392932</v>
      </c>
      <c r="AM24" s="575" t="s">
        <v>53</v>
      </c>
      <c r="AN24" s="576">
        <v>20558.945782321331</v>
      </c>
      <c r="AO24" s="582">
        <f t="shared" si="5"/>
        <v>17</v>
      </c>
      <c r="AP24" s="566"/>
      <c r="AQ24" s="566"/>
    </row>
    <row r="25" spans="1:43" s="524" customFormat="1" ht="15.75">
      <c r="A25" s="23" t="s">
        <v>63</v>
      </c>
      <c r="B25" s="17">
        <v>197</v>
      </c>
      <c r="C25" s="17">
        <v>164</v>
      </c>
      <c r="D25" s="17">
        <v>54</v>
      </c>
      <c r="E25" s="17">
        <v>137</v>
      </c>
      <c r="F25" s="17">
        <v>98</v>
      </c>
      <c r="G25" s="17">
        <v>312</v>
      </c>
      <c r="H25" s="17">
        <v>273</v>
      </c>
      <c r="I25" s="17">
        <v>248</v>
      </c>
      <c r="J25" s="17">
        <v>350</v>
      </c>
      <c r="K25" s="17">
        <v>285</v>
      </c>
      <c r="L25" s="17">
        <v>266</v>
      </c>
      <c r="M25" s="17"/>
      <c r="N25" s="17">
        <f t="shared" si="0"/>
        <v>2384</v>
      </c>
      <c r="O25" s="77"/>
      <c r="P25" s="17">
        <v>246</v>
      </c>
      <c r="Q25" s="17">
        <v>196</v>
      </c>
      <c r="R25" s="17">
        <v>99</v>
      </c>
      <c r="S25" s="17">
        <v>203</v>
      </c>
      <c r="T25" s="17">
        <v>119.43935864427104</v>
      </c>
      <c r="U25" s="17">
        <v>194.98670597879303</v>
      </c>
      <c r="V25" s="17">
        <v>176.55923393362687</v>
      </c>
      <c r="W25" s="17">
        <v>184.15850312728082</v>
      </c>
      <c r="X25" s="17">
        <v>215.39443706611408</v>
      </c>
      <c r="Y25" s="17">
        <v>300.69821697650588</v>
      </c>
      <c r="Z25" s="17">
        <v>247</v>
      </c>
      <c r="AA25" s="17"/>
      <c r="AB25" s="17">
        <f t="shared" si="1"/>
        <v>2182.2364557265919</v>
      </c>
      <c r="AD25" s="570" t="s">
        <v>63</v>
      </c>
      <c r="AE25" s="571">
        <f t="shared" si="2"/>
        <v>2384</v>
      </c>
      <c r="AF25" s="575" t="s">
        <v>86</v>
      </c>
      <c r="AG25" s="576">
        <v>19156</v>
      </c>
      <c r="AH25" s="582">
        <f t="shared" si="4"/>
        <v>18</v>
      </c>
      <c r="AI25" s="574"/>
      <c r="AK25" s="570" t="s">
        <v>63</v>
      </c>
      <c r="AL25" s="571">
        <f t="shared" si="3"/>
        <v>2182.2364557265919</v>
      </c>
      <c r="AM25" s="575" t="s">
        <v>86</v>
      </c>
      <c r="AN25" s="576">
        <v>16499.224878946781</v>
      </c>
      <c r="AO25" s="582">
        <f t="shared" si="5"/>
        <v>18</v>
      </c>
      <c r="AP25" s="566"/>
      <c r="AQ25" s="566"/>
    </row>
    <row r="26" spans="1:43" s="524" customFormat="1" ht="15.75">
      <c r="A26" s="2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7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D26" s="570"/>
      <c r="AE26" s="571"/>
      <c r="AF26" s="575" t="s">
        <v>62</v>
      </c>
      <c r="AG26" s="576">
        <v>17644</v>
      </c>
      <c r="AH26" s="582">
        <f t="shared" si="4"/>
        <v>19</v>
      </c>
      <c r="AI26" s="574"/>
      <c r="AK26" s="570"/>
      <c r="AL26" s="571"/>
      <c r="AM26" s="575" t="s">
        <v>80</v>
      </c>
      <c r="AN26" s="576">
        <v>16189.519644768905</v>
      </c>
      <c r="AO26" s="582">
        <f t="shared" si="5"/>
        <v>19</v>
      </c>
      <c r="AP26" s="566"/>
      <c r="AQ26" s="566"/>
    </row>
    <row r="27" spans="1:43" s="524" customFormat="1" ht="15.75">
      <c r="A27" s="25" t="s">
        <v>16</v>
      </c>
      <c r="B27" s="20">
        <v>53245</v>
      </c>
      <c r="C27" s="20">
        <v>39093</v>
      </c>
      <c r="D27" s="20">
        <v>38253</v>
      </c>
      <c r="E27" s="20">
        <v>32145</v>
      </c>
      <c r="F27" s="20">
        <v>35885</v>
      </c>
      <c r="G27" s="20">
        <v>42576</v>
      </c>
      <c r="H27" s="20">
        <v>41684</v>
      </c>
      <c r="I27" s="20">
        <v>35784</v>
      </c>
      <c r="J27" s="20">
        <v>52586</v>
      </c>
      <c r="K27" s="20">
        <v>52786</v>
      </c>
      <c r="L27" s="20">
        <v>46075</v>
      </c>
      <c r="M27" s="20"/>
      <c r="N27" s="20">
        <f t="shared" si="0"/>
        <v>470112</v>
      </c>
      <c r="O27" s="70"/>
      <c r="P27" s="20">
        <v>51037</v>
      </c>
      <c r="Q27" s="20">
        <v>39311</v>
      </c>
      <c r="R27" s="20">
        <v>33166</v>
      </c>
      <c r="S27" s="20">
        <v>37714</v>
      </c>
      <c r="T27" s="20">
        <v>38315.760851576233</v>
      </c>
      <c r="U27" s="20">
        <v>39018.512041254507</v>
      </c>
      <c r="V27" s="20">
        <v>39749.72173355319</v>
      </c>
      <c r="W27" s="20">
        <v>40075.518980349683</v>
      </c>
      <c r="X27" s="20">
        <v>38016.632152007318</v>
      </c>
      <c r="Y27" s="20">
        <v>42088.192069863559</v>
      </c>
      <c r="Z27" s="20">
        <v>40309</v>
      </c>
      <c r="AA27" s="20"/>
      <c r="AB27" s="20">
        <f t="shared" si="1"/>
        <v>438801.33782860445</v>
      </c>
      <c r="AD27" s="568"/>
      <c r="AE27" s="569"/>
      <c r="AF27" s="575" t="s">
        <v>94</v>
      </c>
      <c r="AG27" s="576">
        <v>16865</v>
      </c>
      <c r="AH27" s="582">
        <f>AH26+1</f>
        <v>20</v>
      </c>
      <c r="AI27" s="574"/>
      <c r="AK27" s="568"/>
      <c r="AL27" s="569"/>
      <c r="AM27" s="575" t="s">
        <v>96</v>
      </c>
      <c r="AN27" s="576">
        <v>15025.131360678983</v>
      </c>
      <c r="AO27" s="582">
        <f>AO26+1</f>
        <v>20</v>
      </c>
      <c r="AP27" s="566"/>
      <c r="AQ27" s="566"/>
    </row>
    <row r="28" spans="1:43" s="524" customFormat="1">
      <c r="A28" s="23" t="s">
        <v>64</v>
      </c>
      <c r="B28" s="17">
        <v>711</v>
      </c>
      <c r="C28" s="17">
        <v>586</v>
      </c>
      <c r="D28" s="17">
        <v>479</v>
      </c>
      <c r="E28" s="17">
        <v>414</v>
      </c>
      <c r="F28" s="17">
        <v>721</v>
      </c>
      <c r="G28" s="17">
        <v>904</v>
      </c>
      <c r="H28" s="17">
        <v>579</v>
      </c>
      <c r="I28" s="17">
        <v>451</v>
      </c>
      <c r="J28" s="17">
        <v>387</v>
      </c>
      <c r="K28" s="17">
        <v>639</v>
      </c>
      <c r="L28" s="17">
        <v>727</v>
      </c>
      <c r="M28" s="17"/>
      <c r="N28" s="17">
        <f t="shared" si="0"/>
        <v>6598</v>
      </c>
      <c r="O28" s="77"/>
      <c r="P28" s="17">
        <v>801</v>
      </c>
      <c r="Q28" s="17">
        <v>702</v>
      </c>
      <c r="R28" s="17">
        <v>588</v>
      </c>
      <c r="S28" s="17">
        <v>795</v>
      </c>
      <c r="T28" s="17">
        <v>651.501798202126</v>
      </c>
      <c r="U28" s="17">
        <v>779.31285074324978</v>
      </c>
      <c r="V28" s="17">
        <v>817.97273890841802</v>
      </c>
      <c r="W28" s="17">
        <v>607.57344244673027</v>
      </c>
      <c r="X28" s="17">
        <v>746.5088425803068</v>
      </c>
      <c r="Y28" s="17">
        <v>578.06136268413854</v>
      </c>
      <c r="Z28" s="17">
        <v>709</v>
      </c>
      <c r="AA28" s="17"/>
      <c r="AB28" s="17">
        <f t="shared" si="1"/>
        <v>7775.9310355649695</v>
      </c>
      <c r="AD28" s="570" t="s">
        <v>64</v>
      </c>
      <c r="AE28" s="571">
        <f t="shared" si="2"/>
        <v>6598</v>
      </c>
      <c r="AF28" s="575" t="s">
        <v>80</v>
      </c>
      <c r="AG28" s="576">
        <v>16538</v>
      </c>
      <c r="AH28" s="581"/>
      <c r="AI28" s="574"/>
      <c r="AK28" s="570" t="s">
        <v>64</v>
      </c>
      <c r="AL28" s="571">
        <f t="shared" ref="AL28:AL40" si="6">AB28</f>
        <v>7775.9310355649695</v>
      </c>
      <c r="AM28" s="575" t="s">
        <v>49</v>
      </c>
      <c r="AN28" s="576">
        <v>13450.75012671878</v>
      </c>
      <c r="AO28" s="581"/>
      <c r="AP28" s="566"/>
      <c r="AQ28" s="566"/>
    </row>
    <row r="29" spans="1:43" s="524" customFormat="1">
      <c r="A29" s="23" t="s">
        <v>65</v>
      </c>
      <c r="B29" s="17">
        <v>264</v>
      </c>
      <c r="C29" s="17">
        <v>281</v>
      </c>
      <c r="D29" s="17">
        <v>218</v>
      </c>
      <c r="E29" s="17">
        <v>150</v>
      </c>
      <c r="F29" s="17">
        <v>233</v>
      </c>
      <c r="G29" s="17">
        <v>478</v>
      </c>
      <c r="H29" s="17">
        <v>201</v>
      </c>
      <c r="I29" s="17">
        <v>256</v>
      </c>
      <c r="J29" s="17">
        <v>328</v>
      </c>
      <c r="K29" s="17">
        <v>351</v>
      </c>
      <c r="L29" s="17">
        <v>242</v>
      </c>
      <c r="M29" s="17"/>
      <c r="N29" s="17">
        <f t="shared" si="0"/>
        <v>3002</v>
      </c>
      <c r="O29" s="77"/>
      <c r="P29" s="17">
        <v>354</v>
      </c>
      <c r="Q29" s="17">
        <v>444</v>
      </c>
      <c r="R29" s="17">
        <v>364</v>
      </c>
      <c r="S29" s="17">
        <v>277</v>
      </c>
      <c r="T29" s="17">
        <v>236.32966852568748</v>
      </c>
      <c r="U29" s="17">
        <v>289.4340529363763</v>
      </c>
      <c r="V29" s="17">
        <v>474.24763954669254</v>
      </c>
      <c r="W29" s="17">
        <v>611.87281301977714</v>
      </c>
      <c r="X29" s="17">
        <v>443.97217388271525</v>
      </c>
      <c r="Y29" s="17">
        <v>923.78423295018297</v>
      </c>
      <c r="Z29" s="17">
        <v>400</v>
      </c>
      <c r="AA29" s="17"/>
      <c r="AB29" s="17">
        <f t="shared" si="1"/>
        <v>4818.6405808614318</v>
      </c>
      <c r="AD29" s="570" t="s">
        <v>65</v>
      </c>
      <c r="AE29" s="571">
        <f t="shared" si="2"/>
        <v>3002</v>
      </c>
      <c r="AF29" s="575" t="s">
        <v>49</v>
      </c>
      <c r="AG29" s="576">
        <v>15440</v>
      </c>
      <c r="AH29" s="581"/>
      <c r="AI29" s="574"/>
      <c r="AK29" s="570" t="s">
        <v>65</v>
      </c>
      <c r="AL29" s="571">
        <f t="shared" si="6"/>
        <v>4818.6405808614318</v>
      </c>
      <c r="AM29" s="575" t="s">
        <v>48</v>
      </c>
      <c r="AN29" s="576">
        <v>13102.019838651997</v>
      </c>
      <c r="AO29" s="581"/>
      <c r="AP29" s="566"/>
      <c r="AQ29" s="566"/>
    </row>
    <row r="30" spans="1:43" s="524" customFormat="1">
      <c r="A30" s="23" t="s">
        <v>66</v>
      </c>
      <c r="B30" s="17">
        <v>27183</v>
      </c>
      <c r="C30" s="17">
        <v>21630</v>
      </c>
      <c r="D30" s="17">
        <v>21365</v>
      </c>
      <c r="E30" s="17">
        <v>18016</v>
      </c>
      <c r="F30" s="17">
        <v>18141</v>
      </c>
      <c r="G30" s="17">
        <v>17535</v>
      </c>
      <c r="H30" s="17">
        <v>17014</v>
      </c>
      <c r="I30" s="17">
        <v>17243</v>
      </c>
      <c r="J30" s="17">
        <v>26175</v>
      </c>
      <c r="K30" s="17">
        <v>24294</v>
      </c>
      <c r="L30" s="17">
        <v>20812</v>
      </c>
      <c r="M30" s="17"/>
      <c r="N30" s="17">
        <f t="shared" si="0"/>
        <v>229408</v>
      </c>
      <c r="O30" s="77"/>
      <c r="P30" s="17">
        <v>26151</v>
      </c>
      <c r="Q30" s="17">
        <v>21172</v>
      </c>
      <c r="R30" s="17">
        <v>17528</v>
      </c>
      <c r="S30" s="17">
        <v>20246</v>
      </c>
      <c r="T30" s="17">
        <v>19651.502192785716</v>
      </c>
      <c r="U30" s="17">
        <v>19611.497290872521</v>
      </c>
      <c r="V30" s="17">
        <v>17460.183357437123</v>
      </c>
      <c r="W30" s="17">
        <v>20581.30738117317</v>
      </c>
      <c r="X30" s="17">
        <v>18455.259244469005</v>
      </c>
      <c r="Y30" s="17">
        <v>21106.528403150161</v>
      </c>
      <c r="Z30" s="17">
        <v>21359</v>
      </c>
      <c r="AA30" s="17"/>
      <c r="AB30" s="17">
        <f t="shared" si="1"/>
        <v>223322.27786988765</v>
      </c>
      <c r="AD30" s="570" t="s">
        <v>66</v>
      </c>
      <c r="AE30" s="571">
        <f t="shared" si="2"/>
        <v>229408</v>
      </c>
      <c r="AF30" s="575" t="s">
        <v>78</v>
      </c>
      <c r="AG30" s="576">
        <v>14494</v>
      </c>
      <c r="AH30" s="581"/>
      <c r="AI30" s="574"/>
      <c r="AK30" s="570" t="s">
        <v>66</v>
      </c>
      <c r="AL30" s="571">
        <f t="shared" si="6"/>
        <v>223322.27786988765</v>
      </c>
      <c r="AM30" s="575" t="s">
        <v>75</v>
      </c>
      <c r="AN30" s="576">
        <v>12699.320381976893</v>
      </c>
      <c r="AO30" s="581"/>
      <c r="AP30" s="566"/>
      <c r="AQ30" s="566"/>
    </row>
    <row r="31" spans="1:43" s="524" customFormat="1">
      <c r="A31" s="23" t="s">
        <v>67</v>
      </c>
      <c r="B31" s="17">
        <v>5433</v>
      </c>
      <c r="C31" s="17">
        <v>4501</v>
      </c>
      <c r="D31" s="17">
        <v>5214</v>
      </c>
      <c r="E31" s="17">
        <v>4218</v>
      </c>
      <c r="F31" s="17">
        <v>3611</v>
      </c>
      <c r="G31" s="17">
        <v>4512</v>
      </c>
      <c r="H31" s="17">
        <v>3841</v>
      </c>
      <c r="I31" s="17">
        <v>3569</v>
      </c>
      <c r="J31" s="17">
        <v>3300</v>
      </c>
      <c r="K31" s="17">
        <v>4817</v>
      </c>
      <c r="L31" s="17">
        <v>4374</v>
      </c>
      <c r="M31" s="17"/>
      <c r="N31" s="17">
        <f t="shared" si="0"/>
        <v>47390</v>
      </c>
      <c r="O31" s="77"/>
      <c r="P31" s="17">
        <v>5258</v>
      </c>
      <c r="Q31" s="17">
        <v>4589</v>
      </c>
      <c r="R31" s="17">
        <v>5076</v>
      </c>
      <c r="S31" s="17">
        <v>4775</v>
      </c>
      <c r="T31" s="17">
        <v>5072.4752927187283</v>
      </c>
      <c r="U31" s="17">
        <v>5076.6717763232373</v>
      </c>
      <c r="V31" s="17">
        <v>4324.9938100512491</v>
      </c>
      <c r="W31" s="17">
        <v>4938.644637103147</v>
      </c>
      <c r="X31" s="17">
        <v>3379.7720558441374</v>
      </c>
      <c r="Y31" s="17">
        <v>6028.6558821729959</v>
      </c>
      <c r="Z31" s="17">
        <v>5087</v>
      </c>
      <c r="AA31" s="17"/>
      <c r="AB31" s="17">
        <f t="shared" si="1"/>
        <v>53606.213454213503</v>
      </c>
      <c r="AD31" s="570" t="s">
        <v>67</v>
      </c>
      <c r="AE31" s="571">
        <f t="shared" si="2"/>
        <v>47390</v>
      </c>
      <c r="AF31" s="575" t="s">
        <v>75</v>
      </c>
      <c r="AG31" s="576">
        <v>12459</v>
      </c>
      <c r="AH31" s="581"/>
      <c r="AI31" s="574"/>
      <c r="AK31" s="570" t="s">
        <v>67</v>
      </c>
      <c r="AL31" s="571">
        <f t="shared" si="6"/>
        <v>53606.213454213503</v>
      </c>
      <c r="AM31" s="575" t="s">
        <v>78</v>
      </c>
      <c r="AN31" s="576">
        <v>12534.973433322562</v>
      </c>
      <c r="AO31" s="581"/>
      <c r="AP31" s="566"/>
      <c r="AQ31" s="566"/>
    </row>
    <row r="32" spans="1:43" s="524" customFormat="1">
      <c r="A32" s="23" t="s">
        <v>68</v>
      </c>
      <c r="B32" s="17">
        <v>707</v>
      </c>
      <c r="C32" s="17">
        <v>438</v>
      </c>
      <c r="D32" s="17">
        <v>309</v>
      </c>
      <c r="E32" s="17">
        <v>399</v>
      </c>
      <c r="F32" s="17">
        <v>612</v>
      </c>
      <c r="G32" s="17">
        <v>1011</v>
      </c>
      <c r="H32" s="17">
        <v>654</v>
      </c>
      <c r="I32" s="17">
        <v>855</v>
      </c>
      <c r="J32" s="17">
        <v>991</v>
      </c>
      <c r="K32" s="17">
        <v>912</v>
      </c>
      <c r="L32" s="17">
        <v>765</v>
      </c>
      <c r="M32" s="17"/>
      <c r="N32" s="17">
        <f t="shared" si="0"/>
        <v>7653</v>
      </c>
      <c r="O32" s="77"/>
      <c r="P32" s="17">
        <v>728</v>
      </c>
      <c r="Q32" s="17">
        <v>727</v>
      </c>
      <c r="R32" s="17">
        <v>485</v>
      </c>
      <c r="S32" s="17">
        <v>508</v>
      </c>
      <c r="T32" s="17">
        <v>465.58653417500955</v>
      </c>
      <c r="U32" s="17">
        <v>636.42622907338682</v>
      </c>
      <c r="V32" s="17">
        <v>905.88644551859898</v>
      </c>
      <c r="W32" s="17">
        <v>608.06455815493007</v>
      </c>
      <c r="X32" s="17">
        <v>546.05139709768662</v>
      </c>
      <c r="Y32" s="17">
        <v>540.8281293654037</v>
      </c>
      <c r="Z32" s="17">
        <v>407</v>
      </c>
      <c r="AA32" s="17"/>
      <c r="AB32" s="17">
        <f t="shared" si="1"/>
        <v>6557.8432933850154</v>
      </c>
      <c r="AD32" s="570" t="s">
        <v>68</v>
      </c>
      <c r="AE32" s="571">
        <f t="shared" si="2"/>
        <v>7653</v>
      </c>
      <c r="AF32" s="575" t="s">
        <v>87</v>
      </c>
      <c r="AG32" s="576">
        <v>11457</v>
      </c>
      <c r="AH32" s="581"/>
      <c r="AI32" s="574"/>
      <c r="AK32" s="570" t="s">
        <v>68</v>
      </c>
      <c r="AL32" s="571">
        <f t="shared" si="6"/>
        <v>6557.8432933850154</v>
      </c>
      <c r="AM32" s="575" t="s">
        <v>87</v>
      </c>
      <c r="AN32" s="576">
        <v>11174.826460083421</v>
      </c>
      <c r="AO32" s="581"/>
      <c r="AP32" s="566"/>
      <c r="AQ32" s="566"/>
    </row>
    <row r="33" spans="1:43" s="524" customFormat="1">
      <c r="A33" s="23" t="s">
        <v>69</v>
      </c>
      <c r="B33" s="17">
        <v>914</v>
      </c>
      <c r="C33" s="17">
        <v>695</v>
      </c>
      <c r="D33" s="17">
        <v>738</v>
      </c>
      <c r="E33" s="17">
        <v>421</v>
      </c>
      <c r="F33" s="17">
        <v>671</v>
      </c>
      <c r="G33" s="17">
        <v>829</v>
      </c>
      <c r="H33" s="17">
        <v>800</v>
      </c>
      <c r="I33" s="17">
        <v>698</v>
      </c>
      <c r="J33" s="17">
        <v>425</v>
      </c>
      <c r="K33" s="17">
        <v>641</v>
      </c>
      <c r="L33" s="17">
        <v>706</v>
      </c>
      <c r="M33" s="17"/>
      <c r="N33" s="17">
        <f t="shared" si="0"/>
        <v>7538</v>
      </c>
      <c r="O33" s="77"/>
      <c r="P33" s="17">
        <v>845</v>
      </c>
      <c r="Q33" s="17">
        <v>587</v>
      </c>
      <c r="R33" s="17">
        <v>560</v>
      </c>
      <c r="S33" s="17">
        <v>516</v>
      </c>
      <c r="T33" s="17">
        <v>494.74566697226453</v>
      </c>
      <c r="U33" s="17">
        <v>662.81933456773163</v>
      </c>
      <c r="V33" s="17">
        <v>766.34983205660581</v>
      </c>
      <c r="W33" s="17">
        <v>582.47420129190641</v>
      </c>
      <c r="X33" s="17">
        <v>490.35725255211582</v>
      </c>
      <c r="Y33" s="17">
        <v>541.78548584994735</v>
      </c>
      <c r="Z33" s="17">
        <v>700</v>
      </c>
      <c r="AA33" s="17"/>
      <c r="AB33" s="17">
        <f t="shared" si="1"/>
        <v>6746.5317732905723</v>
      </c>
      <c r="AD33" s="570" t="s">
        <v>69</v>
      </c>
      <c r="AE33" s="571">
        <f t="shared" si="2"/>
        <v>7538</v>
      </c>
      <c r="AF33" s="575" t="s">
        <v>74</v>
      </c>
      <c r="AG33" s="576">
        <v>8577</v>
      </c>
      <c r="AH33" s="581"/>
      <c r="AI33" s="574"/>
      <c r="AK33" s="570" t="s">
        <v>69</v>
      </c>
      <c r="AL33" s="571">
        <f t="shared" si="6"/>
        <v>6746.5317732905723</v>
      </c>
      <c r="AM33" s="575" t="s">
        <v>74</v>
      </c>
      <c r="AN33" s="576">
        <v>8135.0349636235387</v>
      </c>
      <c r="AO33" s="581"/>
      <c r="AP33" s="566"/>
      <c r="AQ33" s="566"/>
    </row>
    <row r="34" spans="1:43" s="524" customFormat="1">
      <c r="A34" s="23" t="s">
        <v>70</v>
      </c>
      <c r="B34" s="17">
        <v>511</v>
      </c>
      <c r="C34" s="17">
        <v>161</v>
      </c>
      <c r="D34" s="17">
        <v>197</v>
      </c>
      <c r="E34" s="17">
        <v>188</v>
      </c>
      <c r="F34" s="17">
        <v>306</v>
      </c>
      <c r="G34" s="17">
        <v>456</v>
      </c>
      <c r="H34" s="17">
        <v>290</v>
      </c>
      <c r="I34" s="17">
        <v>268</v>
      </c>
      <c r="J34" s="17">
        <v>150</v>
      </c>
      <c r="K34" s="17">
        <v>198</v>
      </c>
      <c r="L34" s="17">
        <v>232</v>
      </c>
      <c r="M34" s="17"/>
      <c r="N34" s="17">
        <f t="shared" si="0"/>
        <v>2957</v>
      </c>
      <c r="O34" s="77"/>
      <c r="P34" s="17">
        <v>372</v>
      </c>
      <c r="Q34" s="17">
        <v>151</v>
      </c>
      <c r="R34" s="17">
        <v>123</v>
      </c>
      <c r="S34" s="17">
        <v>253</v>
      </c>
      <c r="T34" s="17">
        <v>201.41127622233444</v>
      </c>
      <c r="U34" s="17">
        <v>242.82864389655572</v>
      </c>
      <c r="V34" s="17">
        <v>274.58520826496931</v>
      </c>
      <c r="W34" s="17">
        <v>500.20943004313636</v>
      </c>
      <c r="X34" s="17">
        <v>401.27810035073412</v>
      </c>
      <c r="Y34" s="17">
        <v>528.72821187076897</v>
      </c>
      <c r="Z34" s="17">
        <v>315</v>
      </c>
      <c r="AA34" s="17"/>
      <c r="AB34" s="17">
        <f t="shared" si="1"/>
        <v>3363.0408706484986</v>
      </c>
      <c r="AD34" s="570" t="s">
        <v>70</v>
      </c>
      <c r="AE34" s="571">
        <f t="shared" si="2"/>
        <v>2957</v>
      </c>
      <c r="AF34" s="575" t="s">
        <v>68</v>
      </c>
      <c r="AG34" s="576">
        <v>7653</v>
      </c>
      <c r="AH34" s="581"/>
      <c r="AI34" s="574"/>
      <c r="AK34" s="570" t="s">
        <v>70</v>
      </c>
      <c r="AL34" s="571">
        <f t="shared" si="6"/>
        <v>3363.0408706484986</v>
      </c>
      <c r="AM34" s="575" t="s">
        <v>54</v>
      </c>
      <c r="AN34" s="576">
        <v>7808.2227828899604</v>
      </c>
      <c r="AO34" s="581"/>
      <c r="AP34" s="566"/>
      <c r="AQ34" s="566"/>
    </row>
    <row r="35" spans="1:43" s="524" customFormat="1">
      <c r="A35" s="23" t="s">
        <v>71</v>
      </c>
      <c r="B35" s="17">
        <v>418</v>
      </c>
      <c r="C35" s="17">
        <v>233</v>
      </c>
      <c r="D35" s="17">
        <v>104</v>
      </c>
      <c r="E35" s="17">
        <v>159</v>
      </c>
      <c r="F35" s="17">
        <v>445</v>
      </c>
      <c r="G35" s="17">
        <v>585</v>
      </c>
      <c r="H35" s="17">
        <v>380</v>
      </c>
      <c r="I35" s="17">
        <v>285</v>
      </c>
      <c r="J35" s="17">
        <v>243</v>
      </c>
      <c r="K35" s="17">
        <v>345</v>
      </c>
      <c r="L35" s="17">
        <v>457</v>
      </c>
      <c r="M35" s="17"/>
      <c r="N35" s="17">
        <f t="shared" si="0"/>
        <v>3654</v>
      </c>
      <c r="O35" s="77"/>
      <c r="P35" s="17">
        <v>428</v>
      </c>
      <c r="Q35" s="17">
        <v>252</v>
      </c>
      <c r="R35" s="17">
        <v>166</v>
      </c>
      <c r="S35" s="17">
        <v>235</v>
      </c>
      <c r="T35" s="17">
        <v>310.83619167789215</v>
      </c>
      <c r="U35" s="17">
        <v>257.19029617789033</v>
      </c>
      <c r="V35" s="17">
        <v>480.57166626083568</v>
      </c>
      <c r="W35" s="17">
        <v>253.61305373209399</v>
      </c>
      <c r="X35" s="17">
        <v>1012.725685563502</v>
      </c>
      <c r="Y35" s="17">
        <v>1649.4229597759297</v>
      </c>
      <c r="Z35" s="17">
        <v>158</v>
      </c>
      <c r="AA35" s="17"/>
      <c r="AB35" s="17">
        <f t="shared" si="1"/>
        <v>5203.3598531881444</v>
      </c>
      <c r="AD35" s="570" t="s">
        <v>71</v>
      </c>
      <c r="AE35" s="571">
        <f t="shared" si="2"/>
        <v>3654</v>
      </c>
      <c r="AF35" s="575" t="s">
        <v>69</v>
      </c>
      <c r="AG35" s="576">
        <v>7538</v>
      </c>
      <c r="AH35" s="581"/>
      <c r="AI35" s="574"/>
      <c r="AK35" s="570" t="s">
        <v>71</v>
      </c>
      <c r="AL35" s="571">
        <f t="shared" si="6"/>
        <v>5203.3598531881444</v>
      </c>
      <c r="AM35" s="575" t="s">
        <v>64</v>
      </c>
      <c r="AN35" s="576">
        <v>7775.9310355649695</v>
      </c>
      <c r="AO35" s="581"/>
      <c r="AP35" s="566"/>
      <c r="AQ35" s="566"/>
    </row>
    <row r="36" spans="1:43" s="524" customFormat="1">
      <c r="A36" s="23" t="s">
        <v>72</v>
      </c>
      <c r="B36" s="17">
        <v>2652</v>
      </c>
      <c r="C36" s="17">
        <v>2042</v>
      </c>
      <c r="D36" s="17">
        <v>1585</v>
      </c>
      <c r="E36" s="17">
        <v>1861</v>
      </c>
      <c r="F36" s="17">
        <v>2320</v>
      </c>
      <c r="G36" s="17">
        <v>3800</v>
      </c>
      <c r="H36" s="17">
        <v>2575</v>
      </c>
      <c r="I36" s="17">
        <v>2025</v>
      </c>
      <c r="J36" s="17">
        <v>1804</v>
      </c>
      <c r="K36" s="17">
        <v>2800</v>
      </c>
      <c r="L36" s="17">
        <v>2816</v>
      </c>
      <c r="M36" s="17"/>
      <c r="N36" s="17">
        <f t="shared" si="0"/>
        <v>26280</v>
      </c>
      <c r="O36" s="77"/>
      <c r="P36" s="17">
        <v>2474</v>
      </c>
      <c r="Q36" s="17">
        <v>2006</v>
      </c>
      <c r="R36" s="17">
        <v>1625</v>
      </c>
      <c r="S36" s="17">
        <v>2129</v>
      </c>
      <c r="T36" s="17">
        <v>1931.0486492449102</v>
      </c>
      <c r="U36" s="17">
        <v>2200.0231327345505</v>
      </c>
      <c r="V36" s="17">
        <v>2574.1115267251903</v>
      </c>
      <c r="W36" s="17">
        <v>2394.0194379325471</v>
      </c>
      <c r="X36" s="17">
        <v>2833.3633362957808</v>
      </c>
      <c r="Y36" s="17">
        <v>2557.106755371201</v>
      </c>
      <c r="Z36" s="17">
        <v>2137</v>
      </c>
      <c r="AA36" s="17"/>
      <c r="AB36" s="17">
        <f t="shared" si="1"/>
        <v>24860.672838304181</v>
      </c>
      <c r="AD36" s="570" t="s">
        <v>72</v>
      </c>
      <c r="AE36" s="571">
        <f t="shared" si="2"/>
        <v>26280</v>
      </c>
      <c r="AF36" s="575" t="s">
        <v>84</v>
      </c>
      <c r="AG36" s="576">
        <v>7310</v>
      </c>
      <c r="AH36" s="581"/>
      <c r="AI36" s="574"/>
      <c r="AK36" s="570" t="s">
        <v>72</v>
      </c>
      <c r="AL36" s="571">
        <f t="shared" si="6"/>
        <v>24860.672838304181</v>
      </c>
      <c r="AM36" s="575" t="s">
        <v>69</v>
      </c>
      <c r="AN36" s="576">
        <v>6746.5317732905723</v>
      </c>
      <c r="AO36" s="581"/>
      <c r="AP36" s="566"/>
      <c r="AQ36" s="566"/>
    </row>
    <row r="37" spans="1:43" s="524" customFormat="1">
      <c r="A37" s="23" t="s">
        <v>73</v>
      </c>
      <c r="B37" s="17">
        <v>504</v>
      </c>
      <c r="C37" s="17">
        <v>435</v>
      </c>
      <c r="D37" s="17">
        <v>1385</v>
      </c>
      <c r="E37" s="17">
        <v>281</v>
      </c>
      <c r="F37" s="17">
        <v>471</v>
      </c>
      <c r="G37" s="17">
        <v>520</v>
      </c>
      <c r="H37" s="17">
        <v>607</v>
      </c>
      <c r="I37" s="17">
        <v>397</v>
      </c>
      <c r="J37" s="17">
        <v>449</v>
      </c>
      <c r="K37" s="17">
        <v>483</v>
      </c>
      <c r="L37" s="17">
        <v>537</v>
      </c>
      <c r="M37" s="17"/>
      <c r="N37" s="17">
        <f t="shared" si="0"/>
        <v>6069</v>
      </c>
      <c r="O37" s="77"/>
      <c r="P37" s="17">
        <v>449</v>
      </c>
      <c r="Q37" s="17">
        <v>294</v>
      </c>
      <c r="R37" s="17">
        <v>614</v>
      </c>
      <c r="S37" s="17">
        <v>339</v>
      </c>
      <c r="T37" s="17">
        <v>308.70585391336317</v>
      </c>
      <c r="U37" s="17">
        <v>451.23080104905773</v>
      </c>
      <c r="V37" s="17">
        <v>544.68997481967381</v>
      </c>
      <c r="W37" s="17">
        <v>719.87613013644852</v>
      </c>
      <c r="X37" s="17">
        <v>673.6495701425282</v>
      </c>
      <c r="Y37" s="17">
        <v>379.29713087554433</v>
      </c>
      <c r="Z37" s="17">
        <v>451</v>
      </c>
      <c r="AA37" s="17"/>
      <c r="AB37" s="17">
        <f t="shared" si="1"/>
        <v>5224.4494609366157</v>
      </c>
      <c r="AD37" s="570" t="s">
        <v>73</v>
      </c>
      <c r="AE37" s="571">
        <f t="shared" si="2"/>
        <v>6069</v>
      </c>
      <c r="AF37" s="575" t="s">
        <v>90</v>
      </c>
      <c r="AG37" s="576">
        <v>7200</v>
      </c>
      <c r="AH37" s="581"/>
      <c r="AI37" s="574"/>
      <c r="AK37" s="570" t="s">
        <v>73</v>
      </c>
      <c r="AL37" s="571">
        <f t="shared" si="6"/>
        <v>5224.4494609366157</v>
      </c>
      <c r="AM37" s="575" t="s">
        <v>68</v>
      </c>
      <c r="AN37" s="576">
        <v>6557.8432933850154</v>
      </c>
      <c r="AO37" s="581"/>
      <c r="AP37" s="566"/>
      <c r="AQ37" s="566"/>
    </row>
    <row r="38" spans="1:43" s="524" customFormat="1">
      <c r="A38" s="23" t="s">
        <v>74</v>
      </c>
      <c r="B38" s="17">
        <v>864</v>
      </c>
      <c r="C38" s="17">
        <v>698</v>
      </c>
      <c r="D38" s="17">
        <v>800</v>
      </c>
      <c r="E38" s="17">
        <v>654</v>
      </c>
      <c r="F38" s="17">
        <v>707</v>
      </c>
      <c r="G38" s="17">
        <v>945</v>
      </c>
      <c r="H38" s="17">
        <v>829</v>
      </c>
      <c r="I38" s="17">
        <v>724</v>
      </c>
      <c r="J38" s="17">
        <v>711</v>
      </c>
      <c r="K38" s="17">
        <v>889</v>
      </c>
      <c r="L38" s="17">
        <v>756</v>
      </c>
      <c r="M38" s="17"/>
      <c r="N38" s="17">
        <f t="shared" si="0"/>
        <v>8577</v>
      </c>
      <c r="O38" s="77"/>
      <c r="P38" s="17">
        <v>860</v>
      </c>
      <c r="Q38" s="17">
        <v>561</v>
      </c>
      <c r="R38" s="17">
        <v>517</v>
      </c>
      <c r="S38" s="17">
        <v>648</v>
      </c>
      <c r="T38" s="17">
        <v>883.58026453024081</v>
      </c>
      <c r="U38" s="17">
        <v>796.99150085943745</v>
      </c>
      <c r="V38" s="17">
        <v>694.09970147996694</v>
      </c>
      <c r="W38" s="17">
        <v>806.95533873047975</v>
      </c>
      <c r="X38" s="17">
        <v>962.39085660613102</v>
      </c>
      <c r="Y38" s="17">
        <v>783.01730141728297</v>
      </c>
      <c r="Z38" s="17">
        <v>622</v>
      </c>
      <c r="AA38" s="17"/>
      <c r="AB38" s="17">
        <f t="shared" si="1"/>
        <v>8135.0349636235387</v>
      </c>
      <c r="AD38" s="570" t="s">
        <v>74</v>
      </c>
      <c r="AE38" s="571">
        <f t="shared" si="2"/>
        <v>8577</v>
      </c>
      <c r="AF38" s="575" t="s">
        <v>59</v>
      </c>
      <c r="AG38" s="576">
        <v>7188</v>
      </c>
      <c r="AH38" s="581"/>
      <c r="AI38" s="574"/>
      <c r="AK38" s="570" t="s">
        <v>74</v>
      </c>
      <c r="AL38" s="571">
        <f t="shared" si="6"/>
        <v>8135.0349636235387</v>
      </c>
      <c r="AM38" s="575" t="s">
        <v>50</v>
      </c>
      <c r="AN38" s="576">
        <v>6433.9024994669198</v>
      </c>
      <c r="AO38" s="581"/>
      <c r="AP38" s="566"/>
      <c r="AQ38" s="566"/>
    </row>
    <row r="39" spans="1:43" s="524" customFormat="1">
      <c r="A39" s="23" t="s">
        <v>75</v>
      </c>
      <c r="B39" s="17">
        <v>1342</v>
      </c>
      <c r="C39" s="17">
        <v>798</v>
      </c>
      <c r="D39" s="17">
        <v>850</v>
      </c>
      <c r="E39" s="17">
        <v>728</v>
      </c>
      <c r="F39" s="17">
        <v>929</v>
      </c>
      <c r="G39" s="17">
        <v>1328</v>
      </c>
      <c r="H39" s="17">
        <v>1091</v>
      </c>
      <c r="I39" s="17">
        <v>1144</v>
      </c>
      <c r="J39" s="17">
        <v>1815</v>
      </c>
      <c r="K39" s="17">
        <v>1424</v>
      </c>
      <c r="L39" s="17">
        <v>1010</v>
      </c>
      <c r="M39" s="17"/>
      <c r="N39" s="17">
        <f t="shared" si="0"/>
        <v>12459</v>
      </c>
      <c r="O39" s="77"/>
      <c r="P39" s="17">
        <v>1535</v>
      </c>
      <c r="Q39" s="17">
        <v>738</v>
      </c>
      <c r="R39" s="17">
        <v>567</v>
      </c>
      <c r="S39" s="17">
        <v>967</v>
      </c>
      <c r="T39" s="17">
        <v>1020.7233175572442</v>
      </c>
      <c r="U39" s="17">
        <v>1059.9095717302064</v>
      </c>
      <c r="V39" s="17">
        <v>1544.0463762810175</v>
      </c>
      <c r="W39" s="17">
        <v>1328.8506971291456</v>
      </c>
      <c r="X39" s="17">
        <v>1331.9076485017013</v>
      </c>
      <c r="Y39" s="17">
        <v>1463.8827707775772</v>
      </c>
      <c r="Z39" s="17">
        <v>1143</v>
      </c>
      <c r="AA39" s="17"/>
      <c r="AB39" s="17">
        <f t="shared" si="1"/>
        <v>12699.320381976893</v>
      </c>
      <c r="AD39" s="570" t="s">
        <v>75</v>
      </c>
      <c r="AE39" s="571">
        <f t="shared" si="2"/>
        <v>12459</v>
      </c>
      <c r="AF39" s="575" t="s">
        <v>89</v>
      </c>
      <c r="AG39" s="576">
        <v>6712</v>
      </c>
      <c r="AH39" s="581"/>
      <c r="AI39" s="574"/>
      <c r="AK39" s="570" t="s">
        <v>75</v>
      </c>
      <c r="AL39" s="571">
        <f t="shared" si="6"/>
        <v>12699.320381976893</v>
      </c>
      <c r="AM39" s="575" t="s">
        <v>92</v>
      </c>
      <c r="AN39" s="576">
        <v>6250.6142487016596</v>
      </c>
      <c r="AO39" s="581"/>
      <c r="AP39" s="566"/>
      <c r="AQ39" s="566"/>
    </row>
    <row r="40" spans="1:43" s="524" customFormat="1">
      <c r="A40" s="23" t="s">
        <v>76</v>
      </c>
      <c r="B40" s="17">
        <v>11742</v>
      </c>
      <c r="C40" s="17">
        <v>6595</v>
      </c>
      <c r="D40" s="17">
        <v>5009</v>
      </c>
      <c r="E40" s="17">
        <v>4656</v>
      </c>
      <c r="F40" s="17">
        <v>6718</v>
      </c>
      <c r="G40" s="17">
        <v>9673</v>
      </c>
      <c r="H40" s="17">
        <v>12823</v>
      </c>
      <c r="I40" s="17">
        <v>7869</v>
      </c>
      <c r="J40" s="17">
        <v>15808</v>
      </c>
      <c r="K40" s="17">
        <v>14993</v>
      </c>
      <c r="L40" s="17">
        <v>12641</v>
      </c>
      <c r="M40" s="17"/>
      <c r="N40" s="17">
        <f t="shared" si="0"/>
        <v>108527</v>
      </c>
      <c r="O40" s="77"/>
      <c r="P40" s="17">
        <v>10782</v>
      </c>
      <c r="Q40" s="17">
        <v>7088</v>
      </c>
      <c r="R40" s="17">
        <v>4953</v>
      </c>
      <c r="S40" s="17">
        <v>6026</v>
      </c>
      <c r="T40" s="17">
        <v>7087.314145050721</v>
      </c>
      <c r="U40" s="17">
        <v>6954.1765602903088</v>
      </c>
      <c r="V40" s="17">
        <v>8887.9834562028464</v>
      </c>
      <c r="W40" s="17">
        <v>6142.0578594561712</v>
      </c>
      <c r="X40" s="17">
        <v>6739.3959881209748</v>
      </c>
      <c r="Y40" s="17">
        <v>5007.0934436024254</v>
      </c>
      <c r="Z40" s="17">
        <v>6821</v>
      </c>
      <c r="AA40" s="17"/>
      <c r="AB40" s="17">
        <f t="shared" si="1"/>
        <v>76488.021452723449</v>
      </c>
      <c r="AD40" s="570" t="s">
        <v>76</v>
      </c>
      <c r="AE40" s="571">
        <f t="shared" si="2"/>
        <v>108527</v>
      </c>
      <c r="AF40" s="575" t="s">
        <v>64</v>
      </c>
      <c r="AG40" s="576">
        <v>6598</v>
      </c>
      <c r="AH40" s="581"/>
      <c r="AI40" s="574"/>
      <c r="AK40" s="570" t="s">
        <v>76</v>
      </c>
      <c r="AL40" s="571">
        <f t="shared" si="6"/>
        <v>76488.021452723449</v>
      </c>
      <c r="AM40" s="575" t="s">
        <v>94</v>
      </c>
      <c r="AN40" s="576">
        <v>6076.3143109783969</v>
      </c>
      <c r="AO40" s="581"/>
      <c r="AP40" s="566"/>
      <c r="AQ40" s="566"/>
    </row>
    <row r="41" spans="1:43" s="524" customFormat="1">
      <c r="A41" s="23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7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D41" s="570"/>
      <c r="AE41" s="571"/>
      <c r="AF41" s="575" t="s">
        <v>73</v>
      </c>
      <c r="AG41" s="576">
        <v>6069</v>
      </c>
      <c r="AH41" s="581"/>
      <c r="AI41" s="574"/>
      <c r="AK41" s="570"/>
      <c r="AL41" s="571"/>
      <c r="AM41" s="575" t="s">
        <v>73</v>
      </c>
      <c r="AN41" s="576">
        <v>5224.4494609366157</v>
      </c>
      <c r="AO41" s="581"/>
      <c r="AP41" s="566"/>
      <c r="AQ41" s="566"/>
    </row>
    <row r="42" spans="1:43" s="524" customFormat="1">
      <c r="A42" s="25" t="s">
        <v>17</v>
      </c>
      <c r="B42" s="20">
        <v>30256</v>
      </c>
      <c r="C42" s="20">
        <v>26018</v>
      </c>
      <c r="D42" s="20">
        <v>20938</v>
      </c>
      <c r="E42" s="20">
        <v>18264</v>
      </c>
      <c r="F42" s="20">
        <v>25861</v>
      </c>
      <c r="G42" s="20">
        <v>34366</v>
      </c>
      <c r="H42" s="20">
        <v>37021</v>
      </c>
      <c r="I42" s="20">
        <v>36269</v>
      </c>
      <c r="J42" s="20">
        <v>45435</v>
      </c>
      <c r="K42" s="20">
        <v>43352</v>
      </c>
      <c r="L42" s="20">
        <v>34500</v>
      </c>
      <c r="M42" s="20"/>
      <c r="N42" s="20">
        <f t="shared" si="0"/>
        <v>352280</v>
      </c>
      <c r="O42" s="70"/>
      <c r="P42" s="20">
        <v>28735</v>
      </c>
      <c r="Q42" s="20">
        <v>27561</v>
      </c>
      <c r="R42" s="20">
        <v>19690</v>
      </c>
      <c r="S42" s="20">
        <v>22217</v>
      </c>
      <c r="T42" s="20">
        <v>25719.051172298008</v>
      </c>
      <c r="U42" s="20">
        <v>34353.210872227086</v>
      </c>
      <c r="V42" s="20">
        <v>38228.50392389574</v>
      </c>
      <c r="W42" s="20">
        <v>32390.464391244506</v>
      </c>
      <c r="X42" s="20">
        <v>38060.770232928124</v>
      </c>
      <c r="Y42" s="20">
        <v>32107.392885266359</v>
      </c>
      <c r="Z42" s="20">
        <v>28018</v>
      </c>
      <c r="AA42" s="20"/>
      <c r="AB42" s="20">
        <f t="shared" si="1"/>
        <v>327080.39347785979</v>
      </c>
      <c r="AD42" s="568"/>
      <c r="AE42" s="569"/>
      <c r="AF42" s="575" t="s">
        <v>48</v>
      </c>
      <c r="AG42" s="576">
        <v>5544</v>
      </c>
      <c r="AH42" s="581"/>
      <c r="AI42" s="574"/>
      <c r="AK42" s="568"/>
      <c r="AL42" s="569"/>
      <c r="AM42" s="575" t="s">
        <v>71</v>
      </c>
      <c r="AN42" s="576">
        <v>5203.3598531881444</v>
      </c>
      <c r="AO42" s="581"/>
      <c r="AP42" s="566"/>
      <c r="AQ42" s="566"/>
    </row>
    <row r="43" spans="1:43" s="524" customFormat="1">
      <c r="A43" s="23" t="s">
        <v>77</v>
      </c>
      <c r="B43" s="17">
        <v>107</v>
      </c>
      <c r="C43" s="17">
        <v>183</v>
      </c>
      <c r="D43" s="17">
        <v>175</v>
      </c>
      <c r="E43" s="17">
        <v>145</v>
      </c>
      <c r="F43" s="17">
        <v>230</v>
      </c>
      <c r="G43" s="17">
        <v>440</v>
      </c>
      <c r="H43" s="17">
        <v>449</v>
      </c>
      <c r="I43" s="17">
        <v>530</v>
      </c>
      <c r="J43" s="17">
        <v>984</v>
      </c>
      <c r="K43" s="17">
        <v>609</v>
      </c>
      <c r="L43" s="17">
        <v>341</v>
      </c>
      <c r="M43" s="17"/>
      <c r="N43" s="17">
        <f t="shared" si="0"/>
        <v>4193</v>
      </c>
      <c r="O43" s="77"/>
      <c r="P43" s="17">
        <v>81</v>
      </c>
      <c r="Q43" s="17">
        <v>156</v>
      </c>
      <c r="R43" s="17">
        <v>95</v>
      </c>
      <c r="S43" s="17">
        <v>151</v>
      </c>
      <c r="T43" s="17">
        <v>257.55536731913742</v>
      </c>
      <c r="U43" s="17">
        <v>190.24276909568397</v>
      </c>
      <c r="V43" s="17">
        <v>201.43358458692356</v>
      </c>
      <c r="W43" s="17">
        <v>152.88457505952533</v>
      </c>
      <c r="X43" s="17">
        <v>248.29982878586637</v>
      </c>
      <c r="Y43" s="17">
        <v>313.87374199666738</v>
      </c>
      <c r="Z43" s="17">
        <v>128</v>
      </c>
      <c r="AA43" s="17"/>
      <c r="AB43" s="17">
        <f t="shared" si="1"/>
        <v>1975.289866843804</v>
      </c>
      <c r="AD43" s="570" t="s">
        <v>77</v>
      </c>
      <c r="AE43" s="571">
        <f t="shared" si="2"/>
        <v>4193</v>
      </c>
      <c r="AF43" s="575" t="s">
        <v>85</v>
      </c>
      <c r="AG43" s="576">
        <v>5481</v>
      </c>
      <c r="AH43" s="581"/>
      <c r="AI43" s="574"/>
      <c r="AK43" s="570" t="s">
        <v>77</v>
      </c>
      <c r="AL43" s="571">
        <f t="shared" ref="AL43:AL63" si="7">AB43</f>
        <v>1975.289866843804</v>
      </c>
      <c r="AM43" s="575" t="s">
        <v>85</v>
      </c>
      <c r="AN43" s="576">
        <v>5195.4649375535801</v>
      </c>
      <c r="AO43" s="581"/>
      <c r="AP43" s="566"/>
      <c r="AQ43" s="566"/>
    </row>
    <row r="44" spans="1:43" s="524" customFormat="1">
      <c r="A44" s="23" t="s">
        <v>78</v>
      </c>
      <c r="B44" s="17">
        <v>1369</v>
      </c>
      <c r="C44" s="17">
        <v>657</v>
      </c>
      <c r="D44" s="17">
        <v>1169</v>
      </c>
      <c r="E44" s="17">
        <v>801</v>
      </c>
      <c r="F44" s="17">
        <v>1074</v>
      </c>
      <c r="G44" s="17">
        <v>1332</v>
      </c>
      <c r="H44" s="17">
        <v>1743</v>
      </c>
      <c r="I44" s="17">
        <v>1428</v>
      </c>
      <c r="J44" s="17">
        <v>1380</v>
      </c>
      <c r="K44" s="17">
        <v>1735</v>
      </c>
      <c r="L44" s="17">
        <v>1806</v>
      </c>
      <c r="M44" s="17"/>
      <c r="N44" s="17">
        <f t="shared" si="0"/>
        <v>14494</v>
      </c>
      <c r="O44" s="77"/>
      <c r="P44" s="17">
        <v>1119</v>
      </c>
      <c r="Q44" s="17">
        <v>722</v>
      </c>
      <c r="R44" s="17">
        <v>1003</v>
      </c>
      <c r="S44" s="17">
        <v>1121</v>
      </c>
      <c r="T44" s="17">
        <v>764.10398969173912</v>
      </c>
      <c r="U44" s="17">
        <v>1344.997134302218</v>
      </c>
      <c r="V44" s="17">
        <v>1175.0333621263824</v>
      </c>
      <c r="W44" s="17">
        <v>1279.1949904121429</v>
      </c>
      <c r="X44" s="17">
        <v>1108.9953085221191</v>
      </c>
      <c r="Y44" s="17">
        <v>1788.6486482679618</v>
      </c>
      <c r="Z44" s="17">
        <v>1109</v>
      </c>
      <c r="AA44" s="17"/>
      <c r="AB44" s="17">
        <f t="shared" si="1"/>
        <v>12534.973433322562</v>
      </c>
      <c r="AD44" s="570" t="s">
        <v>78</v>
      </c>
      <c r="AE44" s="571">
        <f t="shared" si="2"/>
        <v>14494</v>
      </c>
      <c r="AF44" s="575" t="s">
        <v>92</v>
      </c>
      <c r="AG44" s="576">
        <v>5335</v>
      </c>
      <c r="AH44" s="581"/>
      <c r="AI44" s="574"/>
      <c r="AK44" s="570" t="s">
        <v>78</v>
      </c>
      <c r="AL44" s="571">
        <f t="shared" si="7"/>
        <v>12534.973433322562</v>
      </c>
      <c r="AM44" s="575" t="s">
        <v>90</v>
      </c>
      <c r="AN44" s="576">
        <v>4955.2955219951482</v>
      </c>
      <c r="AO44" s="581"/>
      <c r="AP44" s="566"/>
      <c r="AQ44" s="566"/>
    </row>
    <row r="45" spans="1:43" s="524" customFormat="1">
      <c r="A45" s="23" t="s">
        <v>79</v>
      </c>
      <c r="B45" s="17">
        <v>9539</v>
      </c>
      <c r="C45" s="17">
        <v>8518</v>
      </c>
      <c r="D45" s="17">
        <v>4714</v>
      </c>
      <c r="E45" s="17">
        <v>5190</v>
      </c>
      <c r="F45" s="17">
        <v>6821</v>
      </c>
      <c r="G45" s="17">
        <v>8298</v>
      </c>
      <c r="H45" s="17">
        <v>6566</v>
      </c>
      <c r="I45" s="17">
        <v>7697</v>
      </c>
      <c r="J45" s="17">
        <v>9999</v>
      </c>
      <c r="K45" s="17">
        <v>9590</v>
      </c>
      <c r="L45" s="17">
        <v>6942</v>
      </c>
      <c r="M45" s="17"/>
      <c r="N45" s="17">
        <f t="shared" si="0"/>
        <v>83874</v>
      </c>
      <c r="O45" s="77"/>
      <c r="P45" s="17">
        <v>9231</v>
      </c>
      <c r="Q45" s="17">
        <v>8618</v>
      </c>
      <c r="R45" s="17">
        <v>4854</v>
      </c>
      <c r="S45" s="17">
        <v>6013</v>
      </c>
      <c r="T45" s="17">
        <v>6932.1860410405889</v>
      </c>
      <c r="U45" s="17">
        <v>9249.0931492382915</v>
      </c>
      <c r="V45" s="17">
        <v>7686.3764897272922</v>
      </c>
      <c r="W45" s="17">
        <v>7085.7866910805196</v>
      </c>
      <c r="X45" s="17">
        <v>8535.8308047035061</v>
      </c>
      <c r="Y45" s="17">
        <v>8327.7091176540634</v>
      </c>
      <c r="Z45" s="17">
        <v>6689</v>
      </c>
      <c r="AA45" s="17"/>
      <c r="AB45" s="17">
        <f t="shared" si="1"/>
        <v>83221.982293444249</v>
      </c>
      <c r="AD45" s="570" t="s">
        <v>79</v>
      </c>
      <c r="AE45" s="571">
        <f t="shared" si="2"/>
        <v>83874</v>
      </c>
      <c r="AF45" s="575" t="s">
        <v>54</v>
      </c>
      <c r="AG45" s="576">
        <v>5073</v>
      </c>
      <c r="AH45" s="581"/>
      <c r="AI45" s="574"/>
      <c r="AK45" s="570" t="s">
        <v>79</v>
      </c>
      <c r="AL45" s="571">
        <f t="shared" si="7"/>
        <v>83221.982293444249</v>
      </c>
      <c r="AM45" s="575" t="s">
        <v>84</v>
      </c>
      <c r="AN45" s="576">
        <v>4831.1399295963211</v>
      </c>
      <c r="AO45" s="581"/>
      <c r="AP45" s="566"/>
      <c r="AQ45" s="566"/>
    </row>
    <row r="46" spans="1:43" s="524" customFormat="1">
      <c r="A46" s="23" t="s">
        <v>80</v>
      </c>
      <c r="B46" s="17">
        <v>1176</v>
      </c>
      <c r="C46" s="17">
        <v>807</v>
      </c>
      <c r="D46" s="17">
        <v>1165</v>
      </c>
      <c r="E46" s="17">
        <v>1097</v>
      </c>
      <c r="F46" s="17">
        <v>1562</v>
      </c>
      <c r="G46" s="17">
        <v>1924</v>
      </c>
      <c r="H46" s="17">
        <v>1613</v>
      </c>
      <c r="I46" s="17">
        <v>1658</v>
      </c>
      <c r="J46" s="17">
        <v>1990</v>
      </c>
      <c r="K46" s="17">
        <v>1970</v>
      </c>
      <c r="L46" s="17">
        <v>1576</v>
      </c>
      <c r="M46" s="17"/>
      <c r="N46" s="17">
        <f t="shared" si="0"/>
        <v>16538</v>
      </c>
      <c r="O46" s="77"/>
      <c r="P46" s="17">
        <v>1078</v>
      </c>
      <c r="Q46" s="17">
        <v>783</v>
      </c>
      <c r="R46" s="17">
        <v>1110</v>
      </c>
      <c r="S46" s="17">
        <v>1511</v>
      </c>
      <c r="T46" s="17">
        <v>1093.5442521916279</v>
      </c>
      <c r="U46" s="17">
        <v>1363.2472338885868</v>
      </c>
      <c r="V46" s="17">
        <v>2090.1712482403655</v>
      </c>
      <c r="W46" s="17">
        <v>1765.4078227945172</v>
      </c>
      <c r="X46" s="17">
        <v>1772.5670809592862</v>
      </c>
      <c r="Y46" s="17">
        <v>1746.5820066945196</v>
      </c>
      <c r="Z46" s="17">
        <v>1876</v>
      </c>
      <c r="AA46" s="17"/>
      <c r="AB46" s="17">
        <f t="shared" si="1"/>
        <v>16189.519644768905</v>
      </c>
      <c r="AD46" s="570" t="s">
        <v>80</v>
      </c>
      <c r="AE46" s="571">
        <f t="shared" si="2"/>
        <v>16538</v>
      </c>
      <c r="AF46" s="575" t="s">
        <v>50</v>
      </c>
      <c r="AG46" s="576">
        <v>5027</v>
      </c>
      <c r="AH46" s="581"/>
      <c r="AI46" s="574"/>
      <c r="AK46" s="570" t="s">
        <v>80</v>
      </c>
      <c r="AL46" s="571">
        <f t="shared" si="7"/>
        <v>16189.519644768905</v>
      </c>
      <c r="AM46" s="575" t="s">
        <v>65</v>
      </c>
      <c r="AN46" s="576">
        <v>4818.6405808614318</v>
      </c>
      <c r="AO46" s="581"/>
      <c r="AP46" s="566"/>
      <c r="AQ46" s="566"/>
    </row>
    <row r="47" spans="1:43" s="524" customFormat="1">
      <c r="A47" s="23" t="s">
        <v>81</v>
      </c>
      <c r="B47" s="17">
        <v>143</v>
      </c>
      <c r="C47" s="17">
        <v>132</v>
      </c>
      <c r="D47" s="17">
        <v>143</v>
      </c>
      <c r="E47" s="17">
        <v>93</v>
      </c>
      <c r="F47" s="17">
        <v>298</v>
      </c>
      <c r="G47" s="17">
        <v>195</v>
      </c>
      <c r="H47" s="17">
        <v>676</v>
      </c>
      <c r="I47" s="17">
        <v>567</v>
      </c>
      <c r="J47" s="17">
        <v>736</v>
      </c>
      <c r="K47" s="17">
        <v>715</v>
      </c>
      <c r="L47" s="17">
        <v>626</v>
      </c>
      <c r="M47" s="17"/>
      <c r="N47" s="17">
        <f t="shared" si="0"/>
        <v>4324</v>
      </c>
      <c r="O47" s="77"/>
      <c r="P47" s="17">
        <v>132</v>
      </c>
      <c r="Q47" s="17">
        <v>69</v>
      </c>
      <c r="R47" s="17">
        <v>124</v>
      </c>
      <c r="S47" s="17">
        <v>93</v>
      </c>
      <c r="T47" s="17">
        <v>111.98390295320544</v>
      </c>
      <c r="U47" s="17">
        <v>145.14780866343744</v>
      </c>
      <c r="V47" s="17">
        <v>137.10221006837824</v>
      </c>
      <c r="W47" s="17">
        <v>112.48796295263156</v>
      </c>
      <c r="X47" s="17">
        <v>66.384054930280598</v>
      </c>
      <c r="Y47" s="17">
        <v>82.809893578838427</v>
      </c>
      <c r="Z47" s="17">
        <v>114</v>
      </c>
      <c r="AA47" s="17"/>
      <c r="AB47" s="17">
        <f t="shared" si="1"/>
        <v>1187.9158331467718</v>
      </c>
      <c r="AD47" s="570" t="s">
        <v>81</v>
      </c>
      <c r="AE47" s="571">
        <f t="shared" si="2"/>
        <v>4324</v>
      </c>
      <c r="AF47" s="575" t="s">
        <v>81</v>
      </c>
      <c r="AG47" s="576">
        <v>4324</v>
      </c>
      <c r="AH47" s="581"/>
      <c r="AI47" s="574"/>
      <c r="AK47" s="570" t="s">
        <v>81</v>
      </c>
      <c r="AL47" s="571">
        <f t="shared" si="7"/>
        <v>1187.9158331467718</v>
      </c>
      <c r="AM47" s="575" t="s">
        <v>59</v>
      </c>
      <c r="AN47" s="576">
        <v>4496.5588352009809</v>
      </c>
      <c r="AO47" s="581"/>
      <c r="AP47" s="566"/>
      <c r="AQ47" s="566"/>
    </row>
    <row r="48" spans="1:43" s="524" customFormat="1">
      <c r="A48" s="23" t="s">
        <v>82</v>
      </c>
      <c r="B48" s="17">
        <v>82</v>
      </c>
      <c r="C48" s="17">
        <v>141</v>
      </c>
      <c r="D48" s="17">
        <v>31</v>
      </c>
      <c r="E48" s="17">
        <v>93</v>
      </c>
      <c r="F48" s="17">
        <v>297</v>
      </c>
      <c r="G48" s="17">
        <v>364</v>
      </c>
      <c r="H48" s="17">
        <v>753</v>
      </c>
      <c r="I48" s="17">
        <v>489</v>
      </c>
      <c r="J48" s="17">
        <v>491</v>
      </c>
      <c r="K48" s="17">
        <v>584</v>
      </c>
      <c r="L48" s="17">
        <v>587</v>
      </c>
      <c r="M48" s="17"/>
      <c r="N48" s="17">
        <f t="shared" si="0"/>
        <v>3912</v>
      </c>
      <c r="O48" s="77"/>
      <c r="P48" s="17">
        <v>81</v>
      </c>
      <c r="Q48" s="17">
        <v>116</v>
      </c>
      <c r="R48" s="17">
        <v>50</v>
      </c>
      <c r="S48" s="17">
        <v>73</v>
      </c>
      <c r="T48" s="17">
        <v>141.97280216378309</v>
      </c>
      <c r="U48" s="17">
        <v>108.01276176406436</v>
      </c>
      <c r="V48" s="17">
        <v>211.90821735438527</v>
      </c>
      <c r="W48" s="17">
        <v>233.67123345794073</v>
      </c>
      <c r="X48" s="17">
        <v>1253.2609813408346</v>
      </c>
      <c r="Y48" s="17">
        <v>442.40771379817619</v>
      </c>
      <c r="Z48" s="17">
        <v>150</v>
      </c>
      <c r="AA48" s="17"/>
      <c r="AB48" s="17">
        <f t="shared" si="1"/>
        <v>2861.2337098791845</v>
      </c>
      <c r="AD48" s="570" t="s">
        <v>82</v>
      </c>
      <c r="AE48" s="571">
        <f t="shared" si="2"/>
        <v>3912</v>
      </c>
      <c r="AF48" s="575" t="s">
        <v>77</v>
      </c>
      <c r="AG48" s="576">
        <v>4193</v>
      </c>
      <c r="AH48" s="581"/>
      <c r="AI48" s="574"/>
      <c r="AK48" s="570" t="s">
        <v>82</v>
      </c>
      <c r="AL48" s="571">
        <f t="shared" si="7"/>
        <v>2861.2337098791845</v>
      </c>
      <c r="AM48" s="575" t="s">
        <v>70</v>
      </c>
      <c r="AN48" s="576">
        <v>3363.0408706484986</v>
      </c>
      <c r="AO48" s="581"/>
      <c r="AP48" s="566"/>
      <c r="AQ48" s="566"/>
    </row>
    <row r="49" spans="1:43" s="524" customFormat="1">
      <c r="A49" s="23" t="s">
        <v>83</v>
      </c>
      <c r="B49" s="17">
        <v>7033</v>
      </c>
      <c r="C49" s="17">
        <v>6221</v>
      </c>
      <c r="D49" s="17">
        <v>5530</v>
      </c>
      <c r="E49" s="17">
        <v>4288</v>
      </c>
      <c r="F49" s="17">
        <v>6189</v>
      </c>
      <c r="G49" s="17">
        <v>7742</v>
      </c>
      <c r="H49" s="17">
        <v>7400</v>
      </c>
      <c r="I49" s="17">
        <v>7341</v>
      </c>
      <c r="J49" s="17">
        <v>8203</v>
      </c>
      <c r="K49" s="17">
        <v>8012</v>
      </c>
      <c r="L49" s="17">
        <v>6349</v>
      </c>
      <c r="M49" s="17"/>
      <c r="N49" s="17">
        <f t="shared" si="0"/>
        <v>74308</v>
      </c>
      <c r="O49" s="77"/>
      <c r="P49" s="17">
        <v>6906</v>
      </c>
      <c r="Q49" s="17">
        <v>6176</v>
      </c>
      <c r="R49" s="17">
        <v>5281</v>
      </c>
      <c r="S49" s="17">
        <v>5685</v>
      </c>
      <c r="T49" s="17">
        <v>7196.1905039111325</v>
      </c>
      <c r="U49" s="17">
        <v>9241.5359544603089</v>
      </c>
      <c r="V49" s="17">
        <v>9821.1609974216281</v>
      </c>
      <c r="W49" s="17">
        <v>8666.0477539670483</v>
      </c>
      <c r="X49" s="17">
        <v>8388.7188516627957</v>
      </c>
      <c r="Y49" s="17">
        <v>7296.0969646716885</v>
      </c>
      <c r="Z49" s="17">
        <v>6959</v>
      </c>
      <c r="AA49" s="17"/>
      <c r="AB49" s="17">
        <f t="shared" si="1"/>
        <v>81616.7510260946</v>
      </c>
      <c r="AD49" s="570" t="s">
        <v>83</v>
      </c>
      <c r="AE49" s="571">
        <f t="shared" si="2"/>
        <v>74308</v>
      </c>
      <c r="AF49" s="575" t="s">
        <v>82</v>
      </c>
      <c r="AG49" s="576">
        <v>3912</v>
      </c>
      <c r="AH49" s="581"/>
      <c r="AI49" s="574"/>
      <c r="AK49" s="570" t="s">
        <v>83</v>
      </c>
      <c r="AL49" s="571">
        <f t="shared" si="7"/>
        <v>81616.7510260946</v>
      </c>
      <c r="AM49" s="575" t="s">
        <v>60</v>
      </c>
      <c r="AN49" s="576">
        <v>3051.3733572056472</v>
      </c>
      <c r="AO49" s="581"/>
      <c r="AP49" s="566"/>
      <c r="AQ49" s="566"/>
    </row>
    <row r="50" spans="1:43" s="524" customFormat="1">
      <c r="A50" s="23" t="s">
        <v>84</v>
      </c>
      <c r="B50" s="17">
        <v>248</v>
      </c>
      <c r="C50" s="17">
        <v>223</v>
      </c>
      <c r="D50" s="17">
        <v>165</v>
      </c>
      <c r="E50" s="17">
        <v>129</v>
      </c>
      <c r="F50" s="17">
        <v>323</v>
      </c>
      <c r="G50" s="17">
        <v>517</v>
      </c>
      <c r="H50" s="17">
        <v>1014</v>
      </c>
      <c r="I50" s="17">
        <v>1115</v>
      </c>
      <c r="J50" s="17">
        <v>1827</v>
      </c>
      <c r="K50" s="17">
        <v>1119</v>
      </c>
      <c r="L50" s="17">
        <v>630</v>
      </c>
      <c r="M50" s="17"/>
      <c r="N50" s="17">
        <f t="shared" si="0"/>
        <v>7310</v>
      </c>
      <c r="O50" s="77"/>
      <c r="P50" s="17">
        <v>271</v>
      </c>
      <c r="Q50" s="17">
        <v>270</v>
      </c>
      <c r="R50" s="17">
        <v>171</v>
      </c>
      <c r="S50" s="17">
        <v>237</v>
      </c>
      <c r="T50" s="17">
        <v>329.95293751159028</v>
      </c>
      <c r="U50" s="17">
        <v>518.47120148612521</v>
      </c>
      <c r="V50" s="17">
        <v>809.20249432262608</v>
      </c>
      <c r="W50" s="17">
        <v>763.46380171262251</v>
      </c>
      <c r="X50" s="17">
        <v>707.83209686693067</v>
      </c>
      <c r="Y50" s="17">
        <v>437.21739769642562</v>
      </c>
      <c r="Z50" s="17">
        <v>316</v>
      </c>
      <c r="AA50" s="17"/>
      <c r="AB50" s="17">
        <f t="shared" si="1"/>
        <v>4831.1399295963211</v>
      </c>
      <c r="AD50" s="570" t="s">
        <v>84</v>
      </c>
      <c r="AE50" s="571">
        <f t="shared" si="2"/>
        <v>7310</v>
      </c>
      <c r="AF50" s="575" t="s">
        <v>71</v>
      </c>
      <c r="AG50" s="576">
        <v>3654</v>
      </c>
      <c r="AH50" s="581"/>
      <c r="AI50" s="574"/>
      <c r="AK50" s="570" t="s">
        <v>84</v>
      </c>
      <c r="AL50" s="571">
        <f t="shared" si="7"/>
        <v>4831.1399295963211</v>
      </c>
      <c r="AM50" s="575" t="s">
        <v>89</v>
      </c>
      <c r="AN50" s="576">
        <v>2959.2967925308412</v>
      </c>
      <c r="AO50" s="581"/>
      <c r="AP50" s="566"/>
      <c r="AQ50" s="566"/>
    </row>
    <row r="51" spans="1:43" s="524" customFormat="1">
      <c r="A51" s="23" t="s">
        <v>85</v>
      </c>
      <c r="B51" s="17">
        <v>481</v>
      </c>
      <c r="C51" s="17">
        <v>310</v>
      </c>
      <c r="D51" s="17">
        <v>173</v>
      </c>
      <c r="E51" s="17">
        <v>326</v>
      </c>
      <c r="F51" s="17">
        <v>438</v>
      </c>
      <c r="G51" s="17">
        <v>439</v>
      </c>
      <c r="H51" s="17">
        <v>736</v>
      </c>
      <c r="I51" s="17">
        <v>651</v>
      </c>
      <c r="J51" s="17">
        <v>661</v>
      </c>
      <c r="K51" s="17">
        <v>678</v>
      </c>
      <c r="L51" s="17">
        <v>588</v>
      </c>
      <c r="M51" s="17"/>
      <c r="N51" s="17">
        <f t="shared" si="0"/>
        <v>5481</v>
      </c>
      <c r="O51" s="77"/>
      <c r="P51" s="17">
        <v>531</v>
      </c>
      <c r="Q51" s="17">
        <v>279</v>
      </c>
      <c r="R51" s="17">
        <v>157</v>
      </c>
      <c r="S51" s="17">
        <v>304</v>
      </c>
      <c r="T51" s="17">
        <v>426.1726602911674</v>
      </c>
      <c r="U51" s="17">
        <v>511.78943499032442</v>
      </c>
      <c r="V51" s="17">
        <v>656.67409764311537</v>
      </c>
      <c r="W51" s="17">
        <v>787.81290875721481</v>
      </c>
      <c r="X51" s="17">
        <v>648.40540091089429</v>
      </c>
      <c r="Y51" s="17">
        <v>371.61043496086393</v>
      </c>
      <c r="Z51" s="17">
        <v>522</v>
      </c>
      <c r="AA51" s="17"/>
      <c r="AB51" s="17">
        <f t="shared" si="1"/>
        <v>5195.4649375535801</v>
      </c>
      <c r="AD51" s="570" t="s">
        <v>85</v>
      </c>
      <c r="AE51" s="571">
        <f t="shared" si="2"/>
        <v>5481</v>
      </c>
      <c r="AF51" s="575" t="s">
        <v>93</v>
      </c>
      <c r="AG51" s="576">
        <v>3536</v>
      </c>
      <c r="AH51" s="581"/>
      <c r="AI51" s="574"/>
      <c r="AK51" s="570" t="s">
        <v>85</v>
      </c>
      <c r="AL51" s="571">
        <f t="shared" si="7"/>
        <v>5195.4649375535801</v>
      </c>
      <c r="AM51" s="575" t="s">
        <v>82</v>
      </c>
      <c r="AN51" s="576">
        <v>2861.2337098791845</v>
      </c>
      <c r="AO51" s="581"/>
      <c r="AP51" s="566"/>
      <c r="AQ51" s="566"/>
    </row>
    <row r="52" spans="1:43" s="524" customFormat="1">
      <c r="A52" s="23" t="s">
        <v>86</v>
      </c>
      <c r="B52" s="17">
        <v>702</v>
      </c>
      <c r="C52" s="17">
        <v>823</v>
      </c>
      <c r="D52" s="17">
        <v>515</v>
      </c>
      <c r="E52" s="17">
        <v>710</v>
      </c>
      <c r="F52" s="17">
        <v>929</v>
      </c>
      <c r="G52" s="17">
        <v>1808</v>
      </c>
      <c r="H52" s="17">
        <v>2824</v>
      </c>
      <c r="I52" s="17">
        <v>2697</v>
      </c>
      <c r="J52" s="17">
        <v>3281</v>
      </c>
      <c r="K52" s="17">
        <v>2832</v>
      </c>
      <c r="L52" s="17">
        <v>2035</v>
      </c>
      <c r="M52" s="17"/>
      <c r="N52" s="17">
        <f t="shared" si="0"/>
        <v>19156</v>
      </c>
      <c r="O52" s="77"/>
      <c r="P52" s="17">
        <v>671</v>
      </c>
      <c r="Q52" s="17">
        <v>1012</v>
      </c>
      <c r="R52" s="17">
        <v>551</v>
      </c>
      <c r="S52" s="17">
        <v>833</v>
      </c>
      <c r="T52" s="17">
        <v>1171.2914561025673</v>
      </c>
      <c r="U52" s="17">
        <v>1500.2990865504969</v>
      </c>
      <c r="V52" s="17">
        <v>2791.6927505823223</v>
      </c>
      <c r="W52" s="17">
        <v>2422.1149672751981</v>
      </c>
      <c r="X52" s="17">
        <v>3132.2864766921621</v>
      </c>
      <c r="Y52" s="17">
        <v>1317.5401417440337</v>
      </c>
      <c r="Z52" s="17">
        <v>1097</v>
      </c>
      <c r="AA52" s="17"/>
      <c r="AB52" s="17">
        <f t="shared" si="1"/>
        <v>16499.224878946781</v>
      </c>
      <c r="AD52" s="570" t="s">
        <v>86</v>
      </c>
      <c r="AE52" s="571">
        <f t="shared" si="2"/>
        <v>19156</v>
      </c>
      <c r="AF52" s="575" t="s">
        <v>88</v>
      </c>
      <c r="AG52" s="576">
        <v>3230</v>
      </c>
      <c r="AH52" s="581"/>
      <c r="AI52" s="574"/>
      <c r="AK52" s="570" t="s">
        <v>86</v>
      </c>
      <c r="AL52" s="571">
        <f t="shared" si="7"/>
        <v>16499.224878946781</v>
      </c>
      <c r="AM52" s="575" t="s">
        <v>63</v>
      </c>
      <c r="AN52" s="576">
        <v>2182.2364557265919</v>
      </c>
      <c r="AO52" s="581"/>
      <c r="AP52" s="566"/>
      <c r="AQ52" s="566"/>
    </row>
    <row r="53" spans="1:43" s="524" customFormat="1">
      <c r="A53" s="23" t="s">
        <v>87</v>
      </c>
      <c r="B53" s="17">
        <v>870</v>
      </c>
      <c r="C53" s="17">
        <v>549</v>
      </c>
      <c r="D53" s="17">
        <v>494</v>
      </c>
      <c r="E53" s="17">
        <v>569</v>
      </c>
      <c r="F53" s="17">
        <v>727</v>
      </c>
      <c r="G53" s="17">
        <v>1397</v>
      </c>
      <c r="H53" s="17">
        <v>1467</v>
      </c>
      <c r="I53" s="17">
        <v>1345</v>
      </c>
      <c r="J53" s="17">
        <v>1435</v>
      </c>
      <c r="K53" s="17">
        <v>1368</v>
      </c>
      <c r="L53" s="17">
        <v>1236</v>
      </c>
      <c r="M53" s="17"/>
      <c r="N53" s="17">
        <f t="shared" si="0"/>
        <v>11457</v>
      </c>
      <c r="O53" s="77"/>
      <c r="P53" s="17">
        <v>724</v>
      </c>
      <c r="Q53" s="17">
        <v>673</v>
      </c>
      <c r="R53" s="17">
        <v>631</v>
      </c>
      <c r="S53" s="17">
        <v>837</v>
      </c>
      <c r="T53" s="17">
        <v>881.80103258073166</v>
      </c>
      <c r="U53" s="17">
        <v>1050.3015142671936</v>
      </c>
      <c r="V53" s="17">
        <v>2031.3012774001584</v>
      </c>
      <c r="W53" s="17">
        <v>1311.4289497217751</v>
      </c>
      <c r="X53" s="17">
        <v>1042.506894583523</v>
      </c>
      <c r="Y53" s="17">
        <v>856.48679153003809</v>
      </c>
      <c r="Z53" s="17">
        <v>1136</v>
      </c>
      <c r="AA53" s="17"/>
      <c r="AB53" s="17">
        <f t="shared" si="1"/>
        <v>11174.826460083421</v>
      </c>
      <c r="AD53" s="570" t="s">
        <v>87</v>
      </c>
      <c r="AE53" s="571">
        <f t="shared" si="2"/>
        <v>11457</v>
      </c>
      <c r="AF53" s="575" t="s">
        <v>65</v>
      </c>
      <c r="AG53" s="576">
        <v>3002</v>
      </c>
      <c r="AH53" s="581"/>
      <c r="AI53" s="574"/>
      <c r="AK53" s="570" t="s">
        <v>87</v>
      </c>
      <c r="AL53" s="571">
        <f t="shared" si="7"/>
        <v>11174.826460083421</v>
      </c>
      <c r="AM53" s="575" t="s">
        <v>77</v>
      </c>
      <c r="AN53" s="576">
        <v>1975.289866843804</v>
      </c>
      <c r="AO53" s="581"/>
      <c r="AP53" s="566"/>
      <c r="AQ53" s="566"/>
    </row>
    <row r="54" spans="1:43" s="524" customFormat="1">
      <c r="A54" s="23" t="s">
        <v>88</v>
      </c>
      <c r="B54" s="17">
        <v>210</v>
      </c>
      <c r="C54" s="17">
        <v>65</v>
      </c>
      <c r="D54" s="17">
        <v>57</v>
      </c>
      <c r="E54" s="17">
        <v>64</v>
      </c>
      <c r="F54" s="17">
        <v>78</v>
      </c>
      <c r="G54" s="17">
        <v>170</v>
      </c>
      <c r="H54" s="17">
        <v>510</v>
      </c>
      <c r="I54" s="17">
        <v>423</v>
      </c>
      <c r="J54" s="17">
        <v>616</v>
      </c>
      <c r="K54" s="17">
        <v>573</v>
      </c>
      <c r="L54" s="17">
        <v>464</v>
      </c>
      <c r="M54" s="17"/>
      <c r="N54" s="17">
        <f t="shared" si="0"/>
        <v>3230</v>
      </c>
      <c r="O54" s="77"/>
      <c r="P54" s="17">
        <v>133</v>
      </c>
      <c r="Q54" s="17">
        <v>55</v>
      </c>
      <c r="R54" s="17">
        <v>17</v>
      </c>
      <c r="S54" s="17">
        <v>91</v>
      </c>
      <c r="T54" s="17">
        <v>159.72175421753153</v>
      </c>
      <c r="U54" s="17">
        <v>214.43390130763996</v>
      </c>
      <c r="V54" s="17">
        <v>192.1458999532864</v>
      </c>
      <c r="W54" s="17">
        <v>156.77572884000818</v>
      </c>
      <c r="X54" s="17">
        <v>375.05256301169283</v>
      </c>
      <c r="Y54" s="17">
        <v>111.01622739794134</v>
      </c>
      <c r="Z54" s="17">
        <v>31</v>
      </c>
      <c r="AA54" s="17"/>
      <c r="AB54" s="17">
        <f t="shared" si="1"/>
        <v>1536.1460747281003</v>
      </c>
      <c r="AD54" s="570" t="s">
        <v>88</v>
      </c>
      <c r="AE54" s="571">
        <f t="shared" si="2"/>
        <v>3230</v>
      </c>
      <c r="AF54" s="575" t="s">
        <v>70</v>
      </c>
      <c r="AG54" s="576">
        <v>2957</v>
      </c>
      <c r="AH54" s="581"/>
      <c r="AI54" s="574"/>
      <c r="AK54" s="570" t="s">
        <v>88</v>
      </c>
      <c r="AL54" s="571">
        <f t="shared" si="7"/>
        <v>1536.1460747281003</v>
      </c>
      <c r="AM54" s="575" t="s">
        <v>88</v>
      </c>
      <c r="AN54" s="576">
        <v>1536.1460747281003</v>
      </c>
      <c r="AO54" s="581"/>
      <c r="AP54" s="566"/>
      <c r="AQ54" s="566"/>
    </row>
    <row r="55" spans="1:43" s="524" customFormat="1">
      <c r="A55" s="23" t="s">
        <v>89</v>
      </c>
      <c r="B55" s="17">
        <v>247</v>
      </c>
      <c r="C55" s="17">
        <v>271</v>
      </c>
      <c r="D55" s="17">
        <v>240</v>
      </c>
      <c r="E55" s="17">
        <v>224</v>
      </c>
      <c r="F55" s="17">
        <v>356</v>
      </c>
      <c r="G55" s="17">
        <v>398</v>
      </c>
      <c r="H55" s="17">
        <v>1215</v>
      </c>
      <c r="I55" s="17">
        <v>908</v>
      </c>
      <c r="J55" s="17">
        <v>805</v>
      </c>
      <c r="K55" s="17">
        <v>1075</v>
      </c>
      <c r="L55" s="17">
        <v>973</v>
      </c>
      <c r="M55" s="17"/>
      <c r="N55" s="17">
        <f t="shared" si="0"/>
        <v>6712</v>
      </c>
      <c r="O55" s="77"/>
      <c r="P55" s="17">
        <v>246</v>
      </c>
      <c r="Q55" s="17">
        <v>189</v>
      </c>
      <c r="R55" s="17">
        <v>150</v>
      </c>
      <c r="S55" s="17">
        <v>218</v>
      </c>
      <c r="T55" s="17">
        <v>284.25946860688418</v>
      </c>
      <c r="U55" s="17">
        <v>228.61216796912339</v>
      </c>
      <c r="V55" s="17">
        <v>522.59371953751736</v>
      </c>
      <c r="W55" s="17">
        <v>330.61442062254071</v>
      </c>
      <c r="X55" s="17">
        <v>291.25205831158206</v>
      </c>
      <c r="Y55" s="17">
        <v>246.96495748319322</v>
      </c>
      <c r="Z55" s="17">
        <v>252</v>
      </c>
      <c r="AA55" s="17"/>
      <c r="AB55" s="17">
        <f t="shared" si="1"/>
        <v>2959.2967925308412</v>
      </c>
      <c r="AD55" s="570" t="s">
        <v>89</v>
      </c>
      <c r="AE55" s="571">
        <f t="shared" si="2"/>
        <v>6712</v>
      </c>
      <c r="AF55" s="575" t="s">
        <v>97</v>
      </c>
      <c r="AG55" s="576">
        <v>2534</v>
      </c>
      <c r="AH55" s="581"/>
      <c r="AI55" s="574"/>
      <c r="AK55" s="570" t="s">
        <v>89</v>
      </c>
      <c r="AL55" s="571">
        <f t="shared" si="7"/>
        <v>2959.2967925308412</v>
      </c>
      <c r="AM55" s="575" t="s">
        <v>81</v>
      </c>
      <c r="AN55" s="576">
        <v>1187.9158331467718</v>
      </c>
      <c r="AO55" s="581"/>
      <c r="AP55" s="566"/>
      <c r="AQ55" s="566"/>
    </row>
    <row r="56" spans="1:43" s="524" customFormat="1">
      <c r="A56" s="23" t="s">
        <v>90</v>
      </c>
      <c r="B56" s="17">
        <v>334</v>
      </c>
      <c r="C56" s="17">
        <v>443</v>
      </c>
      <c r="D56" s="17">
        <v>280</v>
      </c>
      <c r="E56" s="17">
        <v>247</v>
      </c>
      <c r="F56" s="17">
        <v>505</v>
      </c>
      <c r="G56" s="17">
        <v>814</v>
      </c>
      <c r="H56" s="17">
        <v>574</v>
      </c>
      <c r="I56" s="17">
        <v>780</v>
      </c>
      <c r="J56" s="17">
        <v>1633</v>
      </c>
      <c r="K56" s="17">
        <v>1090</v>
      </c>
      <c r="L56" s="17">
        <v>500</v>
      </c>
      <c r="M56" s="17"/>
      <c r="N56" s="17">
        <f t="shared" si="0"/>
        <v>7200</v>
      </c>
      <c r="O56" s="77"/>
      <c r="P56" s="17">
        <v>380</v>
      </c>
      <c r="Q56" s="17">
        <v>511</v>
      </c>
      <c r="R56" s="17">
        <v>393</v>
      </c>
      <c r="S56" s="17">
        <v>339</v>
      </c>
      <c r="T56" s="17">
        <v>412.21745685101911</v>
      </c>
      <c r="U56" s="17">
        <v>641.07522714558388</v>
      </c>
      <c r="V56" s="17">
        <v>528.16356061594945</v>
      </c>
      <c r="W56" s="17">
        <v>478.73485258239873</v>
      </c>
      <c r="X56" s="17">
        <v>423.10364492514771</v>
      </c>
      <c r="Y56" s="17">
        <v>426.00077987504972</v>
      </c>
      <c r="Z56" s="17">
        <v>423</v>
      </c>
      <c r="AA56" s="17"/>
      <c r="AB56" s="17">
        <f t="shared" si="1"/>
        <v>4955.2955219951482</v>
      </c>
      <c r="AD56" s="570" t="s">
        <v>90</v>
      </c>
      <c r="AE56" s="571">
        <f t="shared" si="2"/>
        <v>7200</v>
      </c>
      <c r="AF56" s="575" t="s">
        <v>63</v>
      </c>
      <c r="AG56" s="576">
        <v>2384</v>
      </c>
      <c r="AH56" s="581"/>
      <c r="AI56" s="574"/>
      <c r="AK56" s="570" t="s">
        <v>90</v>
      </c>
      <c r="AL56" s="571">
        <f t="shared" si="7"/>
        <v>4955.2955219951482</v>
      </c>
      <c r="AM56" s="575" t="s">
        <v>91</v>
      </c>
      <c r="AN56" s="576">
        <v>1169.1728183640084</v>
      </c>
      <c r="AO56" s="581"/>
      <c r="AP56" s="566"/>
      <c r="AQ56" s="566"/>
    </row>
    <row r="57" spans="1:43" s="524" customFormat="1">
      <c r="A57" s="23" t="s">
        <v>91</v>
      </c>
      <c r="B57" s="17">
        <v>42</v>
      </c>
      <c r="C57" s="17">
        <v>88</v>
      </c>
      <c r="D57" s="17">
        <v>56</v>
      </c>
      <c r="E57" s="17">
        <v>59</v>
      </c>
      <c r="F57" s="17">
        <v>46</v>
      </c>
      <c r="G57" s="17">
        <v>155</v>
      </c>
      <c r="H57" s="17">
        <v>320</v>
      </c>
      <c r="I57" s="17">
        <v>201</v>
      </c>
      <c r="J57" s="17">
        <v>139</v>
      </c>
      <c r="K57" s="17">
        <v>187</v>
      </c>
      <c r="L57" s="17">
        <v>195</v>
      </c>
      <c r="M57" s="17"/>
      <c r="N57" s="17">
        <f t="shared" si="0"/>
        <v>1488</v>
      </c>
      <c r="O57" s="77"/>
      <c r="P57" s="17">
        <v>38</v>
      </c>
      <c r="Q57" s="17">
        <v>94</v>
      </c>
      <c r="R57" s="17">
        <v>75</v>
      </c>
      <c r="S57" s="17">
        <v>70</v>
      </c>
      <c r="T57" s="17">
        <v>68.664924302298203</v>
      </c>
      <c r="U57" s="17">
        <v>164.91560176847639</v>
      </c>
      <c r="V57" s="17">
        <v>124.45074333005219</v>
      </c>
      <c r="W57" s="17">
        <v>143.95652111088688</v>
      </c>
      <c r="X57" s="17">
        <v>66.161489234005444</v>
      </c>
      <c r="Y57" s="17">
        <v>305.02353861828931</v>
      </c>
      <c r="Z57" s="17">
        <v>19</v>
      </c>
      <c r="AA57" s="17"/>
      <c r="AB57" s="17">
        <f t="shared" si="1"/>
        <v>1169.1728183640084</v>
      </c>
      <c r="AD57" s="570" t="s">
        <v>91</v>
      </c>
      <c r="AE57" s="571">
        <f t="shared" si="2"/>
        <v>1488</v>
      </c>
      <c r="AF57" s="575" t="s">
        <v>60</v>
      </c>
      <c r="AG57" s="576">
        <v>2266</v>
      </c>
      <c r="AH57" s="581"/>
      <c r="AI57" s="574"/>
      <c r="AK57" s="570" t="s">
        <v>91</v>
      </c>
      <c r="AL57" s="571">
        <f t="shared" si="7"/>
        <v>1169.1728183640084</v>
      </c>
      <c r="AM57" s="575" t="s">
        <v>93</v>
      </c>
      <c r="AN57" s="576">
        <v>1141.3039780758731</v>
      </c>
      <c r="AO57" s="581"/>
      <c r="AP57" s="566"/>
      <c r="AQ57" s="566"/>
    </row>
    <row r="58" spans="1:43" s="524" customFormat="1">
      <c r="A58" s="23" t="s">
        <v>92</v>
      </c>
      <c r="B58" s="17">
        <v>459</v>
      </c>
      <c r="C58" s="17">
        <v>1025</v>
      </c>
      <c r="D58" s="17">
        <v>280</v>
      </c>
      <c r="E58" s="17">
        <v>228</v>
      </c>
      <c r="F58" s="17">
        <v>363</v>
      </c>
      <c r="G58" s="17">
        <v>657</v>
      </c>
      <c r="H58" s="17">
        <v>543</v>
      </c>
      <c r="I58" s="17">
        <v>401</v>
      </c>
      <c r="J58" s="17">
        <v>401</v>
      </c>
      <c r="K58" s="17">
        <v>504</v>
      </c>
      <c r="L58" s="17">
        <v>474</v>
      </c>
      <c r="M58" s="17"/>
      <c r="N58" s="17">
        <f t="shared" si="0"/>
        <v>5335</v>
      </c>
      <c r="O58" s="77"/>
      <c r="P58" s="17">
        <v>423</v>
      </c>
      <c r="Q58" s="17">
        <v>1088</v>
      </c>
      <c r="R58" s="17">
        <v>217</v>
      </c>
      <c r="S58" s="17">
        <v>302</v>
      </c>
      <c r="T58" s="17">
        <v>482.05951272468337</v>
      </c>
      <c r="U58" s="17">
        <v>690.75723683654633</v>
      </c>
      <c r="V58" s="17">
        <v>519.38595592901811</v>
      </c>
      <c r="W58" s="17">
        <v>585.14839738160072</v>
      </c>
      <c r="X58" s="17">
        <v>1022.8357453180766</v>
      </c>
      <c r="Y58" s="17">
        <v>541.42740051173394</v>
      </c>
      <c r="Z58" s="17">
        <v>379</v>
      </c>
      <c r="AA58" s="17"/>
      <c r="AB58" s="17">
        <f t="shared" si="1"/>
        <v>6250.6142487016596</v>
      </c>
      <c r="AD58" s="570" t="s">
        <v>92</v>
      </c>
      <c r="AE58" s="571">
        <f t="shared" si="2"/>
        <v>5335</v>
      </c>
      <c r="AF58" s="575" t="s">
        <v>91</v>
      </c>
      <c r="AG58" s="576">
        <v>1488</v>
      </c>
      <c r="AH58" s="581"/>
      <c r="AI58" s="574"/>
      <c r="AK58" s="570" t="s">
        <v>92</v>
      </c>
      <c r="AL58" s="571">
        <f t="shared" si="7"/>
        <v>6250.6142487016596</v>
      </c>
      <c r="AM58" s="575" t="s">
        <v>97</v>
      </c>
      <c r="AN58" s="576">
        <v>791.39644219989589</v>
      </c>
      <c r="AO58" s="581"/>
      <c r="AP58" s="566"/>
      <c r="AQ58" s="566"/>
    </row>
    <row r="59" spans="1:43" s="524" customFormat="1">
      <c r="A59" s="23" t="s">
        <v>93</v>
      </c>
      <c r="B59" s="17">
        <v>54</v>
      </c>
      <c r="C59" s="17">
        <v>14</v>
      </c>
      <c r="D59" s="17">
        <v>86</v>
      </c>
      <c r="E59" s="17">
        <v>37</v>
      </c>
      <c r="F59" s="17">
        <v>130</v>
      </c>
      <c r="G59" s="17">
        <v>340</v>
      </c>
      <c r="H59" s="17">
        <v>469</v>
      </c>
      <c r="I59" s="17">
        <v>515</v>
      </c>
      <c r="J59" s="17">
        <v>893</v>
      </c>
      <c r="K59" s="17">
        <v>607</v>
      </c>
      <c r="L59" s="17">
        <v>391</v>
      </c>
      <c r="M59" s="17"/>
      <c r="N59" s="17">
        <f t="shared" si="0"/>
        <v>3536</v>
      </c>
      <c r="O59" s="77"/>
      <c r="P59" s="17">
        <v>69</v>
      </c>
      <c r="Q59" s="17">
        <v>43</v>
      </c>
      <c r="R59" s="17">
        <v>44</v>
      </c>
      <c r="S59" s="17">
        <v>63</v>
      </c>
      <c r="T59" s="17">
        <v>101.40521604531673</v>
      </c>
      <c r="U59" s="17">
        <v>85.557194173202646</v>
      </c>
      <c r="V59" s="17">
        <v>188.77077068353606</v>
      </c>
      <c r="W59" s="17">
        <v>155.1792684196339</v>
      </c>
      <c r="X59" s="17">
        <v>110.57959233610774</v>
      </c>
      <c r="Y59" s="17">
        <v>151.81193641807621</v>
      </c>
      <c r="Z59" s="17">
        <v>129</v>
      </c>
      <c r="AA59" s="17"/>
      <c r="AB59" s="17">
        <f t="shared" si="1"/>
        <v>1141.3039780758731</v>
      </c>
      <c r="AD59" s="570" t="s">
        <v>93</v>
      </c>
      <c r="AE59" s="571">
        <f t="shared" si="2"/>
        <v>3536</v>
      </c>
      <c r="AF59" s="575"/>
      <c r="AG59" s="576"/>
      <c r="AH59" s="581"/>
      <c r="AI59" s="574"/>
      <c r="AK59" s="570" t="s">
        <v>93</v>
      </c>
      <c r="AL59" s="571">
        <f t="shared" si="7"/>
        <v>1141.3039780758731</v>
      </c>
      <c r="AM59" s="575"/>
      <c r="AN59" s="576"/>
      <c r="AO59" s="581"/>
      <c r="AP59" s="566"/>
      <c r="AQ59" s="566"/>
    </row>
    <row r="60" spans="1:43" s="524" customFormat="1">
      <c r="A60" s="23" t="s">
        <v>94</v>
      </c>
      <c r="B60" s="17">
        <v>374</v>
      </c>
      <c r="C60" s="17">
        <v>484</v>
      </c>
      <c r="D60" s="17">
        <v>518</v>
      </c>
      <c r="E60" s="17">
        <v>410</v>
      </c>
      <c r="F60" s="17">
        <v>450</v>
      </c>
      <c r="G60" s="17">
        <v>1018</v>
      </c>
      <c r="H60" s="17">
        <v>3128</v>
      </c>
      <c r="I60" s="17">
        <v>2183</v>
      </c>
      <c r="J60" s="17">
        <v>2543</v>
      </c>
      <c r="K60" s="17">
        <v>2859</v>
      </c>
      <c r="L60" s="17">
        <v>2898</v>
      </c>
      <c r="M60" s="17"/>
      <c r="N60" s="17">
        <f t="shared" si="0"/>
        <v>16865</v>
      </c>
      <c r="O60" s="77"/>
      <c r="P60" s="17">
        <v>334</v>
      </c>
      <c r="Q60" s="17">
        <v>283</v>
      </c>
      <c r="R60" s="17">
        <v>547</v>
      </c>
      <c r="S60" s="17">
        <v>439</v>
      </c>
      <c r="T60" s="17">
        <v>621.09384927878477</v>
      </c>
      <c r="U60" s="17">
        <v>586.03673352327405</v>
      </c>
      <c r="V60" s="17">
        <v>652.12138823443149</v>
      </c>
      <c r="W60" s="17">
        <v>640.85454895775035</v>
      </c>
      <c r="X60" s="17">
        <v>538.25433687396662</v>
      </c>
      <c r="Y60" s="17">
        <v>763.95345411019002</v>
      </c>
      <c r="Z60" s="17">
        <v>671</v>
      </c>
      <c r="AA60" s="17"/>
      <c r="AB60" s="17">
        <f t="shared" si="1"/>
        <v>6076.3143109783969</v>
      </c>
      <c r="AD60" s="570" t="s">
        <v>94</v>
      </c>
      <c r="AE60" s="571">
        <f t="shared" si="2"/>
        <v>16865</v>
      </c>
      <c r="AF60" s="575"/>
      <c r="AG60" s="576"/>
      <c r="AH60" s="581"/>
      <c r="AI60" s="574"/>
      <c r="AK60" s="570" t="s">
        <v>94</v>
      </c>
      <c r="AL60" s="571">
        <f t="shared" si="7"/>
        <v>6076.3143109783969</v>
      </c>
      <c r="AM60" s="575"/>
      <c r="AN60" s="576"/>
      <c r="AO60" s="581"/>
      <c r="AP60" s="566"/>
      <c r="AQ60" s="566"/>
    </row>
    <row r="61" spans="1:43" s="524" customFormat="1">
      <c r="A61" s="23" t="s">
        <v>95</v>
      </c>
      <c r="B61" s="17">
        <v>5583</v>
      </c>
      <c r="C61" s="17">
        <v>4026</v>
      </c>
      <c r="D61" s="17">
        <v>4350</v>
      </c>
      <c r="E61" s="17">
        <v>3057</v>
      </c>
      <c r="F61" s="17">
        <v>3878</v>
      </c>
      <c r="G61" s="17">
        <v>4590</v>
      </c>
      <c r="H61" s="17">
        <v>1274</v>
      </c>
      <c r="I61" s="17">
        <v>1424</v>
      </c>
      <c r="J61" s="17">
        <v>802</v>
      </c>
      <c r="K61" s="17">
        <v>2050</v>
      </c>
      <c r="L61" s="17">
        <v>2761</v>
      </c>
      <c r="M61" s="17"/>
      <c r="N61" s="17">
        <f t="shared" si="0"/>
        <v>33795</v>
      </c>
      <c r="O61" s="77"/>
      <c r="P61" s="17">
        <v>5421</v>
      </c>
      <c r="Q61" s="17">
        <v>5318</v>
      </c>
      <c r="R61" s="17">
        <v>3540</v>
      </c>
      <c r="S61" s="17">
        <v>3112</v>
      </c>
      <c r="T61" s="17">
        <v>3372.0098111902312</v>
      </c>
      <c r="U61" s="17">
        <v>4925.978555031139</v>
      </c>
      <c r="V61" s="17">
        <v>4516.8660483694257</v>
      </c>
      <c r="W61" s="17">
        <v>3314.4364299842941</v>
      </c>
      <c r="X61" s="17">
        <v>6088.1290265556336</v>
      </c>
      <c r="Y61" s="17">
        <v>5138.980044796007</v>
      </c>
      <c r="Z61" s="17">
        <v>5140</v>
      </c>
      <c r="AA61" s="17"/>
      <c r="AB61" s="17">
        <f t="shared" si="1"/>
        <v>49887.399915926726</v>
      </c>
      <c r="AD61" s="570" t="s">
        <v>95</v>
      </c>
      <c r="AE61" s="571">
        <f t="shared" si="2"/>
        <v>33795</v>
      </c>
      <c r="AF61" s="575"/>
      <c r="AG61" s="576"/>
      <c r="AH61" s="581"/>
      <c r="AI61" s="574"/>
      <c r="AK61" s="570" t="s">
        <v>95</v>
      </c>
      <c r="AL61" s="571">
        <f t="shared" si="7"/>
        <v>49887.399915926726</v>
      </c>
      <c r="AM61" s="575"/>
      <c r="AN61" s="576"/>
      <c r="AO61" s="581"/>
      <c r="AP61" s="566"/>
      <c r="AQ61" s="566"/>
    </row>
    <row r="62" spans="1:43" s="524" customFormat="1">
      <c r="A62" s="23" t="s">
        <v>96</v>
      </c>
      <c r="B62" s="17">
        <v>1168</v>
      </c>
      <c r="C62" s="17">
        <v>950</v>
      </c>
      <c r="D62" s="17">
        <v>772</v>
      </c>
      <c r="E62" s="17">
        <v>478</v>
      </c>
      <c r="F62" s="17">
        <v>1092</v>
      </c>
      <c r="G62" s="17">
        <v>1673</v>
      </c>
      <c r="H62" s="17">
        <v>3555</v>
      </c>
      <c r="I62" s="17">
        <v>3519</v>
      </c>
      <c r="J62" s="17">
        <v>5750</v>
      </c>
      <c r="K62" s="17">
        <v>4679</v>
      </c>
      <c r="L62" s="17">
        <v>2902</v>
      </c>
      <c r="M62" s="17"/>
      <c r="N62" s="17">
        <f t="shared" si="0"/>
        <v>26538</v>
      </c>
      <c r="O62" s="77"/>
      <c r="P62" s="17">
        <v>836</v>
      </c>
      <c r="Q62" s="17">
        <v>1058</v>
      </c>
      <c r="R62" s="17">
        <v>651</v>
      </c>
      <c r="S62" s="17">
        <v>662</v>
      </c>
      <c r="T62" s="17">
        <v>865.52325794166563</v>
      </c>
      <c r="U62" s="17">
        <v>1495.8443255430855</v>
      </c>
      <c r="V62" s="17">
        <v>3213.4915379734312</v>
      </c>
      <c r="W62" s="17">
        <v>1906.9450210458619</v>
      </c>
      <c r="X62" s="17">
        <v>2175.7475728595045</v>
      </c>
      <c r="Y62" s="17">
        <v>1359.5796453154337</v>
      </c>
      <c r="Z62" s="17">
        <v>801</v>
      </c>
      <c r="AA62" s="17"/>
      <c r="AB62" s="17">
        <f t="shared" si="1"/>
        <v>15025.131360678983</v>
      </c>
      <c r="AD62" s="570" t="s">
        <v>96</v>
      </c>
      <c r="AE62" s="571">
        <f t="shared" si="2"/>
        <v>26538</v>
      </c>
      <c r="AF62" s="575"/>
      <c r="AG62" s="576"/>
      <c r="AH62" s="581"/>
      <c r="AI62" s="574"/>
      <c r="AK62" s="570" t="s">
        <v>96</v>
      </c>
      <c r="AL62" s="571">
        <f t="shared" si="7"/>
        <v>15025.131360678983</v>
      </c>
      <c r="AM62" s="575"/>
      <c r="AN62" s="576"/>
      <c r="AO62" s="581"/>
      <c r="AP62" s="566"/>
      <c r="AQ62" s="566"/>
    </row>
    <row r="63" spans="1:43" s="524" customFormat="1">
      <c r="A63" s="23" t="s">
        <v>97</v>
      </c>
      <c r="B63" s="17">
        <v>35</v>
      </c>
      <c r="C63" s="17">
        <v>88</v>
      </c>
      <c r="D63" s="17">
        <v>25</v>
      </c>
      <c r="E63" s="17">
        <v>19</v>
      </c>
      <c r="F63" s="17">
        <v>75</v>
      </c>
      <c r="G63" s="17">
        <v>95</v>
      </c>
      <c r="H63" s="17">
        <v>192</v>
      </c>
      <c r="I63" s="17">
        <v>397</v>
      </c>
      <c r="J63" s="17">
        <v>866</v>
      </c>
      <c r="K63" s="17">
        <v>516</v>
      </c>
      <c r="L63" s="17">
        <v>226</v>
      </c>
      <c r="M63" s="17"/>
      <c r="N63" s="17">
        <f t="shared" si="0"/>
        <v>2534</v>
      </c>
      <c r="O63" s="77"/>
      <c r="P63" s="17">
        <v>30</v>
      </c>
      <c r="Q63" s="17">
        <v>48</v>
      </c>
      <c r="R63" s="17">
        <v>29</v>
      </c>
      <c r="S63" s="17">
        <v>63</v>
      </c>
      <c r="T63" s="17">
        <v>45.340975382320423</v>
      </c>
      <c r="U63" s="17">
        <v>96.861880222282963</v>
      </c>
      <c r="V63" s="17">
        <v>158.45756979551624</v>
      </c>
      <c r="W63" s="17">
        <v>97.517545108394728</v>
      </c>
      <c r="X63" s="17">
        <v>64.566423544209258</v>
      </c>
      <c r="Y63" s="17">
        <v>81.652048147172323</v>
      </c>
      <c r="Z63" s="17">
        <v>77</v>
      </c>
      <c r="AA63" s="17"/>
      <c r="AB63" s="17">
        <f t="shared" si="1"/>
        <v>791.39644219989589</v>
      </c>
      <c r="AD63" s="570" t="s">
        <v>97</v>
      </c>
      <c r="AE63" s="571">
        <f t="shared" si="2"/>
        <v>2534</v>
      </c>
      <c r="AF63" s="577"/>
      <c r="AG63" s="578"/>
      <c r="AH63" s="581"/>
      <c r="AI63" s="574"/>
      <c r="AK63" s="570" t="s">
        <v>97</v>
      </c>
      <c r="AL63" s="571">
        <f t="shared" si="7"/>
        <v>791.39644219989589</v>
      </c>
      <c r="AM63" s="577"/>
      <c r="AN63" s="578"/>
      <c r="AO63" s="581"/>
      <c r="AP63" s="566"/>
      <c r="AQ63" s="566"/>
    </row>
    <row r="64" spans="1:43" s="524" customFormat="1">
      <c r="A64" s="23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7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D64" s="566"/>
      <c r="AE64" s="566"/>
      <c r="AF64" s="566"/>
      <c r="AG64" s="566"/>
      <c r="AH64" s="581"/>
      <c r="AK64" s="566"/>
      <c r="AL64" s="566"/>
      <c r="AM64" s="566"/>
      <c r="AN64" s="566"/>
      <c r="AO64" s="581"/>
      <c r="AP64" s="566"/>
      <c r="AQ64" s="566"/>
    </row>
    <row r="65" spans="1:43" s="524" customFormat="1">
      <c r="A65" s="23" t="s">
        <v>18</v>
      </c>
      <c r="B65" s="17">
        <v>0</v>
      </c>
      <c r="C65" s="17">
        <v>18</v>
      </c>
      <c r="D65" s="17">
        <v>2</v>
      </c>
      <c r="E65" s="17">
        <v>0</v>
      </c>
      <c r="F65" s="17">
        <v>9</v>
      </c>
      <c r="G65" s="17">
        <v>18</v>
      </c>
      <c r="H65" s="17">
        <v>14</v>
      </c>
      <c r="I65" s="17">
        <v>95</v>
      </c>
      <c r="J65" s="17">
        <v>8</v>
      </c>
      <c r="K65" s="17">
        <v>124</v>
      </c>
      <c r="L65" s="17">
        <v>39</v>
      </c>
      <c r="M65" s="17"/>
      <c r="N65" s="17">
        <f t="shared" si="0"/>
        <v>327</v>
      </c>
      <c r="O65" s="77"/>
      <c r="P65" s="17">
        <v>2</v>
      </c>
      <c r="Q65" s="17">
        <v>4</v>
      </c>
      <c r="R65" s="17">
        <v>1</v>
      </c>
      <c r="S65" s="17">
        <v>0</v>
      </c>
      <c r="T65" s="17">
        <v>4.9303838107116</v>
      </c>
      <c r="U65" s="17">
        <v>1.3253225954568102</v>
      </c>
      <c r="V65" s="17">
        <v>0</v>
      </c>
      <c r="W65" s="17">
        <v>0</v>
      </c>
      <c r="X65" s="17">
        <v>0</v>
      </c>
      <c r="Y65" s="17">
        <v>6</v>
      </c>
      <c r="Z65" s="17">
        <v>1</v>
      </c>
      <c r="AA65" s="17"/>
      <c r="AB65" s="17">
        <f t="shared" si="1"/>
        <v>20.255706406168411</v>
      </c>
      <c r="AD65" s="566"/>
      <c r="AE65" s="566"/>
      <c r="AF65" s="566"/>
      <c r="AG65" s="566"/>
      <c r="AH65" s="581"/>
      <c r="AK65" s="566"/>
      <c r="AL65" s="566"/>
      <c r="AM65" s="566"/>
      <c r="AN65" s="566"/>
      <c r="AO65" s="581"/>
      <c r="AP65" s="566"/>
      <c r="AQ65" s="566"/>
    </row>
    <row r="66" spans="1:43" s="524" customFormat="1">
      <c r="A66" s="23" t="s">
        <v>19</v>
      </c>
      <c r="B66" s="17">
        <v>270</v>
      </c>
      <c r="C66" s="17">
        <v>244</v>
      </c>
      <c r="D66" s="17">
        <v>189</v>
      </c>
      <c r="E66" s="17">
        <v>283</v>
      </c>
      <c r="F66" s="17">
        <v>242</v>
      </c>
      <c r="G66" s="17">
        <v>192</v>
      </c>
      <c r="H66" s="17">
        <v>40</v>
      </c>
      <c r="I66" s="17">
        <v>1049</v>
      </c>
      <c r="J66" s="17">
        <v>398</v>
      </c>
      <c r="K66" s="17">
        <v>455</v>
      </c>
      <c r="L66" s="17">
        <v>180</v>
      </c>
      <c r="M66" s="17"/>
      <c r="N66" s="17">
        <f t="shared" si="0"/>
        <v>3542</v>
      </c>
      <c r="O66" s="77"/>
      <c r="P66" s="17">
        <v>3406</v>
      </c>
      <c r="Q66" s="17">
        <v>758</v>
      </c>
      <c r="R66" s="17">
        <v>226</v>
      </c>
      <c r="S66" s="17">
        <v>350</v>
      </c>
      <c r="T66" s="17">
        <v>311</v>
      </c>
      <c r="U66" s="17">
        <v>341</v>
      </c>
      <c r="V66" s="17">
        <v>280</v>
      </c>
      <c r="W66" s="17">
        <v>495</v>
      </c>
      <c r="X66" s="17">
        <v>570</v>
      </c>
      <c r="Y66" s="17">
        <v>419</v>
      </c>
      <c r="Z66" s="17">
        <v>1861</v>
      </c>
      <c r="AA66" s="17"/>
      <c r="AB66" s="17">
        <f t="shared" si="1"/>
        <v>9017</v>
      </c>
      <c r="AD66" s="566"/>
      <c r="AE66" s="566"/>
      <c r="AF66" s="566"/>
      <c r="AG66" s="566"/>
      <c r="AH66" s="581"/>
      <c r="AK66" s="566"/>
      <c r="AL66" s="566"/>
      <c r="AM66" s="566"/>
      <c r="AN66" s="566"/>
      <c r="AO66" s="581"/>
      <c r="AP66" s="566"/>
      <c r="AQ66" s="566"/>
    </row>
    <row r="67" spans="1:43" s="524" customFormat="1">
      <c r="A67" s="24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70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D67" s="566"/>
      <c r="AE67" s="566"/>
      <c r="AF67" s="566"/>
      <c r="AG67" s="566"/>
      <c r="AH67" s="581"/>
      <c r="AK67" s="566"/>
      <c r="AL67" s="566"/>
      <c r="AM67" s="566"/>
      <c r="AN67" s="566"/>
      <c r="AO67" s="581"/>
      <c r="AP67" s="566"/>
      <c r="AQ67" s="566"/>
    </row>
    <row r="68" spans="1:43" s="524" customFormat="1" ht="15.75" thickBot="1">
      <c r="A68" s="529" t="s">
        <v>98</v>
      </c>
      <c r="B68" s="530">
        <v>622</v>
      </c>
      <c r="C68" s="530">
        <v>819</v>
      </c>
      <c r="D68" s="530">
        <v>528</v>
      </c>
      <c r="E68" s="530">
        <v>953</v>
      </c>
      <c r="F68" s="530">
        <v>1715</v>
      </c>
      <c r="G68" s="530">
        <v>3556</v>
      </c>
      <c r="H68" s="530">
        <v>3222</v>
      </c>
      <c r="I68" s="530">
        <v>2231</v>
      </c>
      <c r="J68" s="530">
        <v>2640</v>
      </c>
      <c r="K68" s="530">
        <v>1858</v>
      </c>
      <c r="L68" s="530">
        <v>1080</v>
      </c>
      <c r="M68" s="530"/>
      <c r="N68" s="530">
        <f t="shared" si="0"/>
        <v>19224</v>
      </c>
      <c r="O68" s="531"/>
      <c r="P68" s="530">
        <v>933</v>
      </c>
      <c r="Q68" s="530">
        <v>975</v>
      </c>
      <c r="R68" s="530">
        <v>550</v>
      </c>
      <c r="S68" s="530">
        <v>996</v>
      </c>
      <c r="T68" s="530">
        <v>2379</v>
      </c>
      <c r="U68" s="530">
        <v>2194</v>
      </c>
      <c r="V68" s="530">
        <v>4069</v>
      </c>
      <c r="W68" s="530">
        <v>3156</v>
      </c>
      <c r="X68" s="530">
        <v>1957</v>
      </c>
      <c r="Y68" s="530">
        <v>1693</v>
      </c>
      <c r="Z68" s="530">
        <v>965</v>
      </c>
      <c r="AA68" s="530"/>
      <c r="AB68" s="530">
        <f t="shared" si="1"/>
        <v>19867</v>
      </c>
      <c r="AD68" s="566"/>
      <c r="AE68" s="566"/>
      <c r="AF68" s="566"/>
      <c r="AG68" s="566"/>
      <c r="AH68" s="581"/>
      <c r="AK68" s="566"/>
      <c r="AL68" s="566"/>
      <c r="AM68" s="566"/>
      <c r="AN68" s="566"/>
      <c r="AO68" s="581"/>
      <c r="AP68" s="566"/>
      <c r="AQ68" s="566"/>
    </row>
    <row r="69" spans="1:43" s="524" customFormat="1">
      <c r="A69" s="2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78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D69" s="566"/>
      <c r="AE69" s="566"/>
      <c r="AF69" s="566"/>
      <c r="AG69" s="566"/>
      <c r="AH69" s="581"/>
      <c r="AK69" s="566"/>
      <c r="AL69" s="566"/>
      <c r="AM69" s="566"/>
      <c r="AN69" s="566"/>
      <c r="AO69" s="581"/>
      <c r="AP69" s="566"/>
      <c r="AQ69" s="566"/>
    </row>
    <row r="70" spans="1:43" s="524" customFormat="1" ht="15.75" thickBot="1">
      <c r="A70" s="532" t="s">
        <v>99</v>
      </c>
      <c r="B70" s="533">
        <v>8991</v>
      </c>
      <c r="C70" s="533">
        <v>10750</v>
      </c>
      <c r="D70" s="533">
        <v>8077</v>
      </c>
      <c r="E70" s="533">
        <v>9679</v>
      </c>
      <c r="F70" s="533">
        <v>11259</v>
      </c>
      <c r="G70" s="533">
        <v>17326</v>
      </c>
      <c r="H70" s="533">
        <v>13906</v>
      </c>
      <c r="I70" s="533">
        <v>9898</v>
      </c>
      <c r="J70" s="533">
        <v>10034</v>
      </c>
      <c r="K70" s="533">
        <v>8986</v>
      </c>
      <c r="L70" s="533">
        <v>7304</v>
      </c>
      <c r="M70" s="533"/>
      <c r="N70" s="533">
        <f t="shared" ref="N70:N133" si="8">SUM(B70:M70)</f>
        <v>116210</v>
      </c>
      <c r="O70" s="531"/>
      <c r="P70" s="533">
        <v>9840</v>
      </c>
      <c r="Q70" s="533">
        <v>10604</v>
      </c>
      <c r="R70" s="533">
        <v>7863</v>
      </c>
      <c r="S70" s="533">
        <v>11308</v>
      </c>
      <c r="T70" s="533">
        <v>12565</v>
      </c>
      <c r="U70" s="533">
        <v>12901</v>
      </c>
      <c r="V70" s="533">
        <v>12759</v>
      </c>
      <c r="W70" s="533">
        <v>10374</v>
      </c>
      <c r="X70" s="533">
        <v>10954</v>
      </c>
      <c r="Y70" s="533">
        <v>8194</v>
      </c>
      <c r="Z70" s="533">
        <v>8813</v>
      </c>
      <c r="AA70" s="533"/>
      <c r="AB70" s="533">
        <f t="shared" ref="AB70:AB133" si="9">SUM(P70:AA70)</f>
        <v>116175</v>
      </c>
      <c r="AD70" s="566"/>
      <c r="AE70" s="566"/>
      <c r="AF70" s="566"/>
      <c r="AG70" s="566"/>
      <c r="AH70" s="581"/>
      <c r="AK70" s="566"/>
      <c r="AL70" s="566"/>
      <c r="AM70" s="566"/>
      <c r="AN70" s="566"/>
      <c r="AO70" s="581"/>
      <c r="AP70" s="566"/>
      <c r="AQ70" s="566"/>
    </row>
    <row r="71" spans="1:43" s="524" customFormat="1">
      <c r="A71" s="24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70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D71" s="566"/>
      <c r="AE71" s="566"/>
      <c r="AF71" s="566"/>
      <c r="AG71" s="566"/>
      <c r="AH71" s="581"/>
      <c r="AK71" s="566"/>
      <c r="AL71" s="566"/>
      <c r="AM71" s="566"/>
      <c r="AN71" s="566"/>
      <c r="AO71" s="581"/>
      <c r="AP71" s="566"/>
      <c r="AQ71" s="566"/>
    </row>
    <row r="72" spans="1:43" s="524" customFormat="1" ht="15.75" thickBot="1">
      <c r="A72" s="529" t="s">
        <v>30</v>
      </c>
      <c r="B72" s="530">
        <v>2156</v>
      </c>
      <c r="C72" s="530">
        <v>3408</v>
      </c>
      <c r="D72" s="530">
        <v>1776</v>
      </c>
      <c r="E72" s="530">
        <v>2538</v>
      </c>
      <c r="F72" s="530">
        <v>4367</v>
      </c>
      <c r="G72" s="530">
        <v>7034</v>
      </c>
      <c r="H72" s="530">
        <v>6311</v>
      </c>
      <c r="I72" s="530">
        <v>4299</v>
      </c>
      <c r="J72" s="530">
        <v>2777</v>
      </c>
      <c r="K72" s="530">
        <v>2952</v>
      </c>
      <c r="L72" s="530">
        <v>2133</v>
      </c>
      <c r="M72" s="530"/>
      <c r="N72" s="530">
        <f t="shared" si="8"/>
        <v>39751</v>
      </c>
      <c r="O72" s="531"/>
      <c r="P72" s="530">
        <v>2225</v>
      </c>
      <c r="Q72" s="530">
        <v>2973</v>
      </c>
      <c r="R72" s="530">
        <v>2010</v>
      </c>
      <c r="S72" s="530">
        <v>3073</v>
      </c>
      <c r="T72" s="530">
        <v>5464</v>
      </c>
      <c r="U72" s="530">
        <v>5955</v>
      </c>
      <c r="V72" s="530">
        <v>6214</v>
      </c>
      <c r="W72" s="530">
        <v>5115</v>
      </c>
      <c r="X72" s="530">
        <v>4886</v>
      </c>
      <c r="Y72" s="530">
        <v>2710</v>
      </c>
      <c r="Z72" s="530">
        <v>2364</v>
      </c>
      <c r="AA72" s="530"/>
      <c r="AB72" s="530">
        <f t="shared" si="9"/>
        <v>42989</v>
      </c>
      <c r="AD72" s="566"/>
      <c r="AE72" s="566"/>
      <c r="AF72" s="566"/>
      <c r="AG72" s="566"/>
      <c r="AH72" s="581"/>
      <c r="AK72" s="566"/>
      <c r="AL72" s="566"/>
      <c r="AM72" s="566"/>
      <c r="AN72" s="566"/>
      <c r="AO72" s="581"/>
      <c r="AP72" s="566"/>
      <c r="AQ72" s="566"/>
    </row>
    <row r="73" spans="1:43" s="524" customFormat="1">
      <c r="A73" s="23" t="s">
        <v>100</v>
      </c>
      <c r="B73" s="17">
        <v>15</v>
      </c>
      <c r="C73" s="17">
        <v>1</v>
      </c>
      <c r="D73" s="17">
        <v>0</v>
      </c>
      <c r="E73" s="17">
        <v>11</v>
      </c>
      <c r="F73" s="17">
        <v>0</v>
      </c>
      <c r="G73" s="17">
        <v>4</v>
      </c>
      <c r="H73" s="17">
        <v>0</v>
      </c>
      <c r="I73" s="17">
        <v>0</v>
      </c>
      <c r="J73" s="17">
        <v>6</v>
      </c>
      <c r="K73" s="17">
        <v>2</v>
      </c>
      <c r="L73" s="17">
        <v>0</v>
      </c>
      <c r="M73" s="17"/>
      <c r="N73" s="17">
        <f t="shared" si="8"/>
        <v>39</v>
      </c>
      <c r="O73" s="77"/>
      <c r="P73" s="17">
        <v>15</v>
      </c>
      <c r="Q73" s="17">
        <v>3</v>
      </c>
      <c r="R73" s="17">
        <v>0</v>
      </c>
      <c r="S73" s="17">
        <v>5</v>
      </c>
      <c r="T73" s="17">
        <v>6</v>
      </c>
      <c r="U73" s="17">
        <v>7</v>
      </c>
      <c r="V73" s="17">
        <v>3</v>
      </c>
      <c r="W73" s="17">
        <v>0</v>
      </c>
      <c r="X73" s="17">
        <v>0</v>
      </c>
      <c r="Y73" s="17">
        <v>0</v>
      </c>
      <c r="Z73" s="17">
        <v>0</v>
      </c>
      <c r="AA73" s="17"/>
      <c r="AB73" s="17">
        <f t="shared" si="9"/>
        <v>39</v>
      </c>
      <c r="AD73" s="566"/>
      <c r="AE73" s="566"/>
      <c r="AF73" s="566"/>
      <c r="AG73" s="566"/>
      <c r="AH73" s="581"/>
      <c r="AK73" s="566"/>
      <c r="AL73" s="566"/>
      <c r="AM73" s="566"/>
      <c r="AN73" s="566"/>
      <c r="AO73" s="581"/>
      <c r="AP73" s="566"/>
      <c r="AQ73" s="566"/>
    </row>
    <row r="74" spans="1:43" s="524" customFormat="1">
      <c r="A74" s="23" t="s">
        <v>101</v>
      </c>
      <c r="B74" s="17">
        <v>30</v>
      </c>
      <c r="C74" s="17">
        <v>29</v>
      </c>
      <c r="D74" s="17">
        <v>11</v>
      </c>
      <c r="E74" s="17">
        <v>9</v>
      </c>
      <c r="F74" s="17">
        <v>40</v>
      </c>
      <c r="G74" s="17">
        <v>71</v>
      </c>
      <c r="H74" s="17">
        <v>71</v>
      </c>
      <c r="I74" s="17">
        <v>21</v>
      </c>
      <c r="J74" s="17">
        <v>33</v>
      </c>
      <c r="K74" s="17">
        <v>42</v>
      </c>
      <c r="L74" s="17">
        <v>34</v>
      </c>
      <c r="M74" s="17"/>
      <c r="N74" s="17">
        <f t="shared" si="8"/>
        <v>391</v>
      </c>
      <c r="O74" s="77"/>
      <c r="P74" s="17">
        <v>22</v>
      </c>
      <c r="Q74" s="17">
        <v>43</v>
      </c>
      <c r="R74" s="17">
        <v>15</v>
      </c>
      <c r="S74" s="17">
        <v>16</v>
      </c>
      <c r="T74" s="17">
        <v>50</v>
      </c>
      <c r="U74" s="17">
        <v>50</v>
      </c>
      <c r="V74" s="17">
        <v>68</v>
      </c>
      <c r="W74" s="17">
        <v>41</v>
      </c>
      <c r="X74" s="17">
        <v>20</v>
      </c>
      <c r="Y74" s="17">
        <v>27</v>
      </c>
      <c r="Z74" s="17">
        <v>24</v>
      </c>
      <c r="AA74" s="17"/>
      <c r="AB74" s="17">
        <f t="shared" si="9"/>
        <v>376</v>
      </c>
      <c r="AD74" s="566"/>
      <c r="AE74" s="566"/>
      <c r="AF74" s="566"/>
      <c r="AG74" s="566"/>
      <c r="AH74" s="581"/>
      <c r="AK74" s="566"/>
      <c r="AL74" s="566"/>
      <c r="AM74" s="566"/>
      <c r="AN74" s="566"/>
      <c r="AO74" s="581"/>
      <c r="AP74" s="566"/>
      <c r="AQ74" s="566"/>
    </row>
    <row r="75" spans="1:43" s="524" customFormat="1">
      <c r="A75" s="23" t="s">
        <v>102</v>
      </c>
      <c r="B75" s="17">
        <v>47</v>
      </c>
      <c r="C75" s="17">
        <v>20</v>
      </c>
      <c r="D75" s="17">
        <v>30</v>
      </c>
      <c r="E75" s="17">
        <v>18</v>
      </c>
      <c r="F75" s="17">
        <v>45</v>
      </c>
      <c r="G75" s="17">
        <v>68</v>
      </c>
      <c r="H75" s="17">
        <v>41</v>
      </c>
      <c r="I75" s="17">
        <v>55</v>
      </c>
      <c r="J75" s="17">
        <v>20</v>
      </c>
      <c r="K75" s="17">
        <v>26</v>
      </c>
      <c r="L75" s="17">
        <v>23</v>
      </c>
      <c r="M75" s="17"/>
      <c r="N75" s="17">
        <f t="shared" si="8"/>
        <v>393</v>
      </c>
      <c r="O75" s="77"/>
      <c r="P75" s="17">
        <v>65</v>
      </c>
      <c r="Q75" s="17">
        <v>45</v>
      </c>
      <c r="R75" s="17">
        <v>40</v>
      </c>
      <c r="S75" s="17">
        <v>36</v>
      </c>
      <c r="T75" s="17">
        <v>46</v>
      </c>
      <c r="U75" s="17">
        <v>49</v>
      </c>
      <c r="V75" s="17">
        <v>73</v>
      </c>
      <c r="W75" s="17">
        <v>53</v>
      </c>
      <c r="X75" s="17">
        <v>78</v>
      </c>
      <c r="Y75" s="17">
        <v>41</v>
      </c>
      <c r="Z75" s="17">
        <v>52</v>
      </c>
      <c r="AA75" s="17"/>
      <c r="AB75" s="17">
        <f t="shared" si="9"/>
        <v>578</v>
      </c>
      <c r="AD75" s="566"/>
      <c r="AE75" s="566"/>
      <c r="AF75" s="566"/>
      <c r="AG75" s="566"/>
      <c r="AH75" s="581"/>
      <c r="AK75" s="566"/>
      <c r="AL75" s="566"/>
      <c r="AM75" s="566"/>
      <c r="AN75" s="566"/>
      <c r="AO75" s="581"/>
      <c r="AP75" s="566"/>
      <c r="AQ75" s="566"/>
    </row>
    <row r="76" spans="1:43" s="524" customFormat="1">
      <c r="A76" s="23" t="s">
        <v>103</v>
      </c>
      <c r="B76" s="17">
        <v>1</v>
      </c>
      <c r="C76" s="17">
        <v>3</v>
      </c>
      <c r="D76" s="17">
        <v>10</v>
      </c>
      <c r="E76" s="17">
        <v>0</v>
      </c>
      <c r="F76" s="17">
        <v>2</v>
      </c>
      <c r="G76" s="17">
        <v>6</v>
      </c>
      <c r="H76" s="17">
        <v>7</v>
      </c>
      <c r="I76" s="17">
        <v>5</v>
      </c>
      <c r="J76" s="17">
        <v>2</v>
      </c>
      <c r="K76" s="17">
        <v>2</v>
      </c>
      <c r="L76" s="17">
        <v>0</v>
      </c>
      <c r="M76" s="17"/>
      <c r="N76" s="17">
        <f t="shared" si="8"/>
        <v>38</v>
      </c>
      <c r="O76" s="77"/>
      <c r="P76" s="17">
        <v>2</v>
      </c>
      <c r="Q76" s="17">
        <v>0</v>
      </c>
      <c r="R76" s="17">
        <v>21</v>
      </c>
      <c r="S76" s="17">
        <v>0</v>
      </c>
      <c r="T76" s="17">
        <v>6</v>
      </c>
      <c r="U76" s="17">
        <v>0</v>
      </c>
      <c r="V76" s="17">
        <v>0</v>
      </c>
      <c r="W76" s="17">
        <v>1</v>
      </c>
      <c r="X76" s="17">
        <v>11</v>
      </c>
      <c r="Y76" s="17">
        <v>7</v>
      </c>
      <c r="Z76" s="17">
        <v>4</v>
      </c>
      <c r="AA76" s="17"/>
      <c r="AB76" s="17">
        <f t="shared" si="9"/>
        <v>52</v>
      </c>
      <c r="AD76" s="566"/>
      <c r="AE76" s="566"/>
      <c r="AF76" s="566"/>
      <c r="AG76" s="566"/>
      <c r="AH76" s="581"/>
      <c r="AK76" s="566"/>
      <c r="AL76" s="566"/>
      <c r="AM76" s="566"/>
      <c r="AN76" s="566"/>
      <c r="AO76" s="581"/>
      <c r="AP76" s="566"/>
      <c r="AQ76" s="566"/>
    </row>
    <row r="77" spans="1:43" s="524" customFormat="1">
      <c r="A77" s="23" t="s">
        <v>104</v>
      </c>
      <c r="B77" s="17">
        <v>10</v>
      </c>
      <c r="C77" s="17">
        <v>11</v>
      </c>
      <c r="D77" s="17">
        <v>7</v>
      </c>
      <c r="E77" s="17">
        <v>6</v>
      </c>
      <c r="F77" s="17">
        <v>39</v>
      </c>
      <c r="G77" s="17">
        <v>46</v>
      </c>
      <c r="H77" s="17">
        <v>10</v>
      </c>
      <c r="I77" s="17">
        <v>16</v>
      </c>
      <c r="J77" s="17">
        <v>4</v>
      </c>
      <c r="K77" s="17">
        <v>1</v>
      </c>
      <c r="L77" s="17">
        <v>11</v>
      </c>
      <c r="M77" s="17"/>
      <c r="N77" s="17">
        <f t="shared" si="8"/>
        <v>161</v>
      </c>
      <c r="O77" s="77"/>
      <c r="P77" s="17">
        <v>1</v>
      </c>
      <c r="Q77" s="17">
        <v>10</v>
      </c>
      <c r="R77" s="17">
        <v>47</v>
      </c>
      <c r="S77" s="17">
        <v>13</v>
      </c>
      <c r="T77" s="17">
        <v>30</v>
      </c>
      <c r="U77" s="17">
        <v>11</v>
      </c>
      <c r="V77" s="17">
        <v>12</v>
      </c>
      <c r="W77" s="17">
        <v>6</v>
      </c>
      <c r="X77" s="17">
        <v>19</v>
      </c>
      <c r="Y77" s="17">
        <v>10</v>
      </c>
      <c r="Z77" s="17">
        <v>10</v>
      </c>
      <c r="AA77" s="17"/>
      <c r="AB77" s="17">
        <f t="shared" si="9"/>
        <v>169</v>
      </c>
      <c r="AD77" s="566"/>
      <c r="AE77" s="566"/>
      <c r="AF77" s="566"/>
      <c r="AG77" s="566"/>
      <c r="AH77" s="581"/>
      <c r="AK77" s="566"/>
      <c r="AL77" s="566"/>
      <c r="AM77" s="566"/>
      <c r="AN77" s="566"/>
      <c r="AO77" s="581"/>
      <c r="AP77" s="566"/>
      <c r="AQ77" s="566"/>
    </row>
    <row r="78" spans="1:43" s="524" customFormat="1">
      <c r="A78" s="23" t="s">
        <v>38</v>
      </c>
      <c r="B78" s="17">
        <v>75</v>
      </c>
      <c r="C78" s="17">
        <v>33</v>
      </c>
      <c r="D78" s="17">
        <v>13</v>
      </c>
      <c r="E78" s="17">
        <v>57</v>
      </c>
      <c r="F78" s="17">
        <v>96</v>
      </c>
      <c r="G78" s="17">
        <v>206</v>
      </c>
      <c r="H78" s="17">
        <v>205</v>
      </c>
      <c r="I78" s="17">
        <v>276</v>
      </c>
      <c r="J78" s="17">
        <v>89</v>
      </c>
      <c r="K78" s="17">
        <v>94</v>
      </c>
      <c r="L78" s="17">
        <v>21</v>
      </c>
      <c r="M78" s="17"/>
      <c r="N78" s="17">
        <f t="shared" si="8"/>
        <v>1165</v>
      </c>
      <c r="O78" s="77"/>
      <c r="P78" s="17">
        <v>68</v>
      </c>
      <c r="Q78" s="17">
        <v>5</v>
      </c>
      <c r="R78" s="17">
        <v>27</v>
      </c>
      <c r="S78" s="17">
        <v>93</v>
      </c>
      <c r="T78" s="17">
        <v>163</v>
      </c>
      <c r="U78" s="17">
        <v>152</v>
      </c>
      <c r="V78" s="17">
        <v>261</v>
      </c>
      <c r="W78" s="17">
        <v>326</v>
      </c>
      <c r="X78" s="17">
        <v>155</v>
      </c>
      <c r="Y78" s="17">
        <v>75</v>
      </c>
      <c r="Z78" s="17">
        <v>26</v>
      </c>
      <c r="AA78" s="17"/>
      <c r="AB78" s="17">
        <f t="shared" si="9"/>
        <v>1351</v>
      </c>
      <c r="AD78" s="566"/>
      <c r="AE78" s="566"/>
      <c r="AF78" s="566"/>
      <c r="AG78" s="566"/>
      <c r="AH78" s="581"/>
      <c r="AK78" s="566"/>
      <c r="AL78" s="566"/>
      <c r="AM78" s="566"/>
      <c r="AN78" s="566"/>
      <c r="AO78" s="581"/>
      <c r="AP78" s="566"/>
      <c r="AQ78" s="566"/>
    </row>
    <row r="79" spans="1:43" s="524" customFormat="1">
      <c r="A79" s="23" t="s">
        <v>42</v>
      </c>
      <c r="B79" s="17">
        <v>7</v>
      </c>
      <c r="C79" s="17">
        <v>5</v>
      </c>
      <c r="D79" s="17">
        <v>8</v>
      </c>
      <c r="E79" s="17">
        <v>52</v>
      </c>
      <c r="F79" s="17">
        <v>96</v>
      </c>
      <c r="G79" s="17">
        <v>324</v>
      </c>
      <c r="H79" s="17">
        <v>302</v>
      </c>
      <c r="I79" s="17">
        <v>204</v>
      </c>
      <c r="J79" s="17">
        <v>96</v>
      </c>
      <c r="K79" s="17">
        <v>68</v>
      </c>
      <c r="L79" s="17">
        <v>25</v>
      </c>
      <c r="M79" s="17"/>
      <c r="N79" s="17">
        <f t="shared" si="8"/>
        <v>1187</v>
      </c>
      <c r="O79" s="77"/>
      <c r="P79" s="17">
        <v>22</v>
      </c>
      <c r="Q79" s="17">
        <v>33</v>
      </c>
      <c r="R79" s="17">
        <v>10</v>
      </c>
      <c r="S79" s="17">
        <v>52</v>
      </c>
      <c r="T79" s="17">
        <v>214</v>
      </c>
      <c r="U79" s="17">
        <v>278</v>
      </c>
      <c r="V79" s="17">
        <v>248</v>
      </c>
      <c r="W79" s="17">
        <v>325</v>
      </c>
      <c r="X79" s="17">
        <v>169</v>
      </c>
      <c r="Y79" s="17">
        <v>42</v>
      </c>
      <c r="Z79" s="17">
        <v>24</v>
      </c>
      <c r="AA79" s="17"/>
      <c r="AB79" s="17">
        <f t="shared" si="9"/>
        <v>1417</v>
      </c>
      <c r="AD79" s="566"/>
      <c r="AE79" s="566"/>
      <c r="AF79" s="566"/>
      <c r="AG79" s="566"/>
      <c r="AH79" s="581"/>
      <c r="AK79" s="566"/>
      <c r="AL79" s="566"/>
      <c r="AM79" s="566"/>
      <c r="AN79" s="566"/>
      <c r="AO79" s="581"/>
      <c r="AP79" s="566"/>
      <c r="AQ79" s="566"/>
    </row>
    <row r="80" spans="1:43" s="524" customFormat="1">
      <c r="A80" s="23" t="s">
        <v>33</v>
      </c>
      <c r="B80" s="17">
        <v>231</v>
      </c>
      <c r="C80" s="17">
        <v>283</v>
      </c>
      <c r="D80" s="17">
        <v>111</v>
      </c>
      <c r="E80" s="17">
        <v>135</v>
      </c>
      <c r="F80" s="17">
        <v>181</v>
      </c>
      <c r="G80" s="17">
        <v>292</v>
      </c>
      <c r="H80" s="17">
        <v>198</v>
      </c>
      <c r="I80" s="17">
        <v>216</v>
      </c>
      <c r="J80" s="17">
        <v>273</v>
      </c>
      <c r="K80" s="17">
        <v>255</v>
      </c>
      <c r="L80" s="17">
        <v>165</v>
      </c>
      <c r="M80" s="17"/>
      <c r="N80" s="17">
        <f t="shared" si="8"/>
        <v>2340</v>
      </c>
      <c r="O80" s="77"/>
      <c r="P80" s="17">
        <v>320</v>
      </c>
      <c r="Q80" s="17">
        <v>332</v>
      </c>
      <c r="R80" s="17">
        <v>125</v>
      </c>
      <c r="S80" s="17">
        <v>202</v>
      </c>
      <c r="T80" s="17">
        <v>325</v>
      </c>
      <c r="U80" s="17">
        <v>248</v>
      </c>
      <c r="V80" s="17">
        <v>204</v>
      </c>
      <c r="W80" s="17">
        <v>251</v>
      </c>
      <c r="X80" s="17">
        <v>226</v>
      </c>
      <c r="Y80" s="17">
        <v>153</v>
      </c>
      <c r="Z80" s="17">
        <v>188</v>
      </c>
      <c r="AA80" s="17"/>
      <c r="AB80" s="17">
        <f t="shared" si="9"/>
        <v>2574</v>
      </c>
      <c r="AD80" s="566"/>
      <c r="AE80" s="566"/>
      <c r="AF80" s="566"/>
      <c r="AG80" s="566"/>
      <c r="AH80" s="581"/>
      <c r="AK80" s="566"/>
      <c r="AL80" s="566"/>
      <c r="AM80" s="566"/>
      <c r="AN80" s="566"/>
      <c r="AO80" s="581"/>
      <c r="AP80" s="566"/>
      <c r="AQ80" s="566"/>
    </row>
    <row r="81" spans="1:43" s="524" customFormat="1">
      <c r="A81" s="23" t="s">
        <v>34</v>
      </c>
      <c r="B81" s="17">
        <v>177</v>
      </c>
      <c r="C81" s="17">
        <v>186</v>
      </c>
      <c r="D81" s="17">
        <v>186</v>
      </c>
      <c r="E81" s="17">
        <v>412</v>
      </c>
      <c r="F81" s="17">
        <v>690</v>
      </c>
      <c r="G81" s="17">
        <v>736</v>
      </c>
      <c r="H81" s="17">
        <v>657</v>
      </c>
      <c r="I81" s="17">
        <v>590</v>
      </c>
      <c r="J81" s="17">
        <v>221</v>
      </c>
      <c r="K81" s="17">
        <v>467</v>
      </c>
      <c r="L81" s="17">
        <v>203</v>
      </c>
      <c r="M81" s="17"/>
      <c r="N81" s="17">
        <f t="shared" si="8"/>
        <v>4525</v>
      </c>
      <c r="O81" s="77"/>
      <c r="P81" s="17">
        <v>128</v>
      </c>
      <c r="Q81" s="17">
        <v>293</v>
      </c>
      <c r="R81" s="17">
        <v>194</v>
      </c>
      <c r="S81" s="17">
        <v>394</v>
      </c>
      <c r="T81" s="17">
        <v>492</v>
      </c>
      <c r="U81" s="17">
        <v>378</v>
      </c>
      <c r="V81" s="17">
        <v>507</v>
      </c>
      <c r="W81" s="17">
        <v>468</v>
      </c>
      <c r="X81" s="17">
        <v>399</v>
      </c>
      <c r="Y81" s="17">
        <v>381</v>
      </c>
      <c r="Z81" s="17">
        <v>305</v>
      </c>
      <c r="AA81" s="17"/>
      <c r="AB81" s="17">
        <f t="shared" si="9"/>
        <v>3939</v>
      </c>
      <c r="AD81" s="566"/>
      <c r="AE81" s="566"/>
      <c r="AF81" s="566"/>
      <c r="AG81" s="566"/>
      <c r="AH81" s="581"/>
      <c r="AK81" s="566"/>
      <c r="AL81" s="566"/>
      <c r="AM81" s="566"/>
      <c r="AN81" s="566"/>
      <c r="AO81" s="581"/>
      <c r="AP81" s="566"/>
      <c r="AQ81" s="566"/>
    </row>
    <row r="82" spans="1:43" s="524" customFormat="1">
      <c r="A82" s="23" t="s">
        <v>105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2</v>
      </c>
      <c r="H82" s="17">
        <v>2</v>
      </c>
      <c r="I82" s="17">
        <v>4</v>
      </c>
      <c r="J82" s="17">
        <v>0</v>
      </c>
      <c r="K82" s="17">
        <v>8</v>
      </c>
      <c r="L82" s="17">
        <v>0</v>
      </c>
      <c r="M82" s="17"/>
      <c r="N82" s="17">
        <f t="shared" si="8"/>
        <v>16</v>
      </c>
      <c r="O82" s="77"/>
      <c r="P82" s="17">
        <v>2</v>
      </c>
      <c r="Q82" s="17">
        <v>9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14</v>
      </c>
      <c r="X82" s="17">
        <v>0</v>
      </c>
      <c r="Y82" s="17">
        <v>0</v>
      </c>
      <c r="Z82" s="17">
        <v>0</v>
      </c>
      <c r="AA82" s="17"/>
      <c r="AB82" s="17">
        <f t="shared" si="9"/>
        <v>25</v>
      </c>
      <c r="AD82" s="566"/>
      <c r="AE82" s="566"/>
      <c r="AF82" s="566"/>
      <c r="AG82" s="566"/>
      <c r="AH82" s="581"/>
      <c r="AK82" s="566"/>
      <c r="AL82" s="566"/>
      <c r="AM82" s="566"/>
      <c r="AN82" s="566"/>
      <c r="AO82" s="581"/>
      <c r="AP82" s="566"/>
      <c r="AQ82" s="566"/>
    </row>
    <row r="83" spans="1:43" s="524" customFormat="1">
      <c r="A83" s="23" t="s">
        <v>106</v>
      </c>
      <c r="B83" s="17">
        <v>4</v>
      </c>
      <c r="C83" s="17">
        <v>7</v>
      </c>
      <c r="D83" s="17">
        <v>7</v>
      </c>
      <c r="E83" s="17">
        <v>2</v>
      </c>
      <c r="F83" s="17">
        <v>4</v>
      </c>
      <c r="G83" s="17">
        <v>2</v>
      </c>
      <c r="H83" s="17">
        <v>5</v>
      </c>
      <c r="I83" s="17">
        <v>33</v>
      </c>
      <c r="J83" s="17">
        <v>4</v>
      </c>
      <c r="K83" s="17">
        <v>8</v>
      </c>
      <c r="L83" s="17">
        <v>2</v>
      </c>
      <c r="M83" s="17"/>
      <c r="N83" s="17">
        <f t="shared" si="8"/>
        <v>78</v>
      </c>
      <c r="O83" s="77"/>
      <c r="P83" s="17">
        <v>2</v>
      </c>
      <c r="Q83" s="17">
        <v>6</v>
      </c>
      <c r="R83" s="17">
        <v>10</v>
      </c>
      <c r="S83" s="17">
        <v>16</v>
      </c>
      <c r="T83" s="17">
        <v>10</v>
      </c>
      <c r="U83" s="17">
        <v>13</v>
      </c>
      <c r="V83" s="17">
        <v>34</v>
      </c>
      <c r="W83" s="17">
        <v>17</v>
      </c>
      <c r="X83" s="17">
        <v>4</v>
      </c>
      <c r="Y83" s="17">
        <v>29</v>
      </c>
      <c r="Z83" s="17">
        <v>3</v>
      </c>
      <c r="AA83" s="17"/>
      <c r="AB83" s="17">
        <f t="shared" si="9"/>
        <v>144</v>
      </c>
      <c r="AD83" s="566"/>
      <c r="AE83" s="566"/>
      <c r="AF83" s="566"/>
      <c r="AG83" s="566"/>
      <c r="AH83" s="581"/>
      <c r="AK83" s="566"/>
      <c r="AL83" s="566"/>
      <c r="AM83" s="566"/>
      <c r="AN83" s="566"/>
      <c r="AO83" s="581"/>
      <c r="AP83" s="566"/>
      <c r="AQ83" s="566"/>
    </row>
    <row r="84" spans="1:43" s="524" customFormat="1">
      <c r="A84" s="23" t="s">
        <v>107</v>
      </c>
      <c r="B84" s="17">
        <v>2</v>
      </c>
      <c r="C84" s="17">
        <v>3</v>
      </c>
      <c r="D84" s="17">
        <v>1</v>
      </c>
      <c r="E84" s="17">
        <v>22</v>
      </c>
      <c r="F84" s="17">
        <v>6</v>
      </c>
      <c r="G84" s="17">
        <v>32</v>
      </c>
      <c r="H84" s="17">
        <v>71</v>
      </c>
      <c r="I84" s="17">
        <v>12</v>
      </c>
      <c r="J84" s="17">
        <v>12</v>
      </c>
      <c r="K84" s="17">
        <v>0</v>
      </c>
      <c r="L84" s="17">
        <v>4</v>
      </c>
      <c r="M84" s="17"/>
      <c r="N84" s="17">
        <f t="shared" si="8"/>
        <v>165</v>
      </c>
      <c r="O84" s="77"/>
      <c r="P84" s="17">
        <v>1</v>
      </c>
      <c r="Q84" s="17">
        <v>6</v>
      </c>
      <c r="R84" s="17">
        <v>2</v>
      </c>
      <c r="S84" s="17">
        <v>4</v>
      </c>
      <c r="T84" s="17">
        <v>33</v>
      </c>
      <c r="U84" s="17">
        <v>21</v>
      </c>
      <c r="V84" s="17">
        <v>30</v>
      </c>
      <c r="W84" s="17">
        <v>25</v>
      </c>
      <c r="X84" s="17">
        <v>3</v>
      </c>
      <c r="Y84" s="17">
        <v>9</v>
      </c>
      <c r="Z84" s="17">
        <v>4</v>
      </c>
      <c r="AA84" s="17"/>
      <c r="AB84" s="17">
        <f t="shared" si="9"/>
        <v>138</v>
      </c>
      <c r="AD84" s="566"/>
      <c r="AE84" s="566"/>
      <c r="AF84" s="566"/>
      <c r="AG84" s="566"/>
      <c r="AH84" s="581"/>
      <c r="AK84" s="566"/>
      <c r="AL84" s="566"/>
      <c r="AM84" s="566"/>
      <c r="AN84" s="566"/>
      <c r="AO84" s="581"/>
      <c r="AP84" s="566"/>
      <c r="AQ84" s="566"/>
    </row>
    <row r="85" spans="1:43" s="524" customFormat="1">
      <c r="A85" s="23" t="s">
        <v>108</v>
      </c>
      <c r="B85" s="17">
        <v>1</v>
      </c>
      <c r="C85" s="17">
        <v>2</v>
      </c>
      <c r="D85" s="17">
        <v>4</v>
      </c>
      <c r="E85" s="17">
        <v>2</v>
      </c>
      <c r="F85" s="17">
        <v>6</v>
      </c>
      <c r="G85" s="17">
        <v>4</v>
      </c>
      <c r="H85" s="17">
        <v>40</v>
      </c>
      <c r="I85" s="17">
        <v>2</v>
      </c>
      <c r="J85" s="17">
        <v>2</v>
      </c>
      <c r="K85" s="17">
        <v>0</v>
      </c>
      <c r="L85" s="17">
        <v>2</v>
      </c>
      <c r="M85" s="17"/>
      <c r="N85" s="17">
        <f t="shared" si="8"/>
        <v>65</v>
      </c>
      <c r="O85" s="77"/>
      <c r="P85" s="17">
        <v>11</v>
      </c>
      <c r="Q85" s="17">
        <v>0</v>
      </c>
      <c r="R85" s="17">
        <v>11</v>
      </c>
      <c r="S85" s="17">
        <v>3</v>
      </c>
      <c r="T85" s="17">
        <v>13</v>
      </c>
      <c r="U85" s="17">
        <v>17</v>
      </c>
      <c r="V85" s="17">
        <v>8</v>
      </c>
      <c r="W85" s="17">
        <v>21</v>
      </c>
      <c r="X85" s="17">
        <v>16</v>
      </c>
      <c r="Y85" s="17">
        <v>2</v>
      </c>
      <c r="Z85" s="17">
        <v>7</v>
      </c>
      <c r="AA85" s="17"/>
      <c r="AB85" s="17">
        <f t="shared" si="9"/>
        <v>109</v>
      </c>
      <c r="AD85" s="566"/>
      <c r="AE85" s="566"/>
      <c r="AF85" s="566"/>
      <c r="AG85" s="566"/>
      <c r="AH85" s="581"/>
      <c r="AK85" s="566"/>
      <c r="AL85" s="566"/>
      <c r="AM85" s="566"/>
      <c r="AN85" s="566"/>
      <c r="AO85" s="581"/>
      <c r="AP85" s="566"/>
      <c r="AQ85" s="566"/>
    </row>
    <row r="86" spans="1:43" s="524" customFormat="1">
      <c r="A86" s="23" t="s">
        <v>40</v>
      </c>
      <c r="B86" s="17">
        <v>44</v>
      </c>
      <c r="C86" s="17">
        <v>34</v>
      </c>
      <c r="D86" s="17">
        <v>42</v>
      </c>
      <c r="E86" s="17">
        <v>14</v>
      </c>
      <c r="F86" s="17">
        <v>43</v>
      </c>
      <c r="G86" s="17">
        <v>84</v>
      </c>
      <c r="H86" s="17">
        <v>101</v>
      </c>
      <c r="I86" s="17">
        <v>41</v>
      </c>
      <c r="J86" s="17">
        <v>21</v>
      </c>
      <c r="K86" s="17">
        <v>37</v>
      </c>
      <c r="L86" s="17">
        <v>44</v>
      </c>
      <c r="M86" s="17"/>
      <c r="N86" s="17">
        <f t="shared" si="8"/>
        <v>505</v>
      </c>
      <c r="O86" s="77"/>
      <c r="P86" s="17">
        <v>55</v>
      </c>
      <c r="Q86" s="17">
        <v>72</v>
      </c>
      <c r="R86" s="17">
        <v>90</v>
      </c>
      <c r="S86" s="17">
        <v>87</v>
      </c>
      <c r="T86" s="17">
        <v>101</v>
      </c>
      <c r="U86" s="17">
        <v>88</v>
      </c>
      <c r="V86" s="17">
        <v>78</v>
      </c>
      <c r="W86" s="17">
        <v>50</v>
      </c>
      <c r="X86" s="17">
        <v>101</v>
      </c>
      <c r="Y86" s="17">
        <v>83</v>
      </c>
      <c r="Z86" s="17">
        <v>78</v>
      </c>
      <c r="AA86" s="17"/>
      <c r="AB86" s="17">
        <f t="shared" si="9"/>
        <v>883</v>
      </c>
      <c r="AD86" s="566"/>
      <c r="AE86" s="566"/>
      <c r="AF86" s="566"/>
      <c r="AG86" s="566"/>
      <c r="AH86" s="581"/>
      <c r="AK86" s="566"/>
      <c r="AL86" s="566"/>
      <c r="AM86" s="566"/>
      <c r="AN86" s="566"/>
      <c r="AO86" s="581"/>
      <c r="AP86" s="566"/>
      <c r="AQ86" s="566"/>
    </row>
    <row r="87" spans="1:43" s="524" customFormat="1">
      <c r="A87" s="23" t="s">
        <v>35</v>
      </c>
      <c r="B87" s="17">
        <v>117</v>
      </c>
      <c r="C87" s="17">
        <v>275</v>
      </c>
      <c r="D87" s="17">
        <v>71</v>
      </c>
      <c r="E87" s="17">
        <v>99</v>
      </c>
      <c r="F87" s="17">
        <v>99</v>
      </c>
      <c r="G87" s="17">
        <v>284</v>
      </c>
      <c r="H87" s="17">
        <v>175</v>
      </c>
      <c r="I87" s="17">
        <v>123</v>
      </c>
      <c r="J87" s="17">
        <v>56</v>
      </c>
      <c r="K87" s="17">
        <v>120</v>
      </c>
      <c r="L87" s="17">
        <v>63</v>
      </c>
      <c r="M87" s="17"/>
      <c r="N87" s="17">
        <f t="shared" si="8"/>
        <v>1482</v>
      </c>
      <c r="O87" s="77"/>
      <c r="P87" s="17">
        <v>191</v>
      </c>
      <c r="Q87" s="17">
        <v>236</v>
      </c>
      <c r="R87" s="17">
        <v>62</v>
      </c>
      <c r="S87" s="17">
        <v>156</v>
      </c>
      <c r="T87" s="17">
        <v>139</v>
      </c>
      <c r="U87" s="17">
        <v>163</v>
      </c>
      <c r="V87" s="17">
        <v>208</v>
      </c>
      <c r="W87" s="17">
        <v>149</v>
      </c>
      <c r="X87" s="17">
        <v>140</v>
      </c>
      <c r="Y87" s="17">
        <v>71</v>
      </c>
      <c r="Z87" s="17">
        <v>66</v>
      </c>
      <c r="AA87" s="17"/>
      <c r="AB87" s="17">
        <f t="shared" si="9"/>
        <v>1581</v>
      </c>
      <c r="AD87" s="566"/>
      <c r="AE87" s="566"/>
      <c r="AF87" s="566"/>
      <c r="AG87" s="566"/>
      <c r="AH87" s="581"/>
      <c r="AK87" s="566"/>
      <c r="AL87" s="566"/>
      <c r="AM87" s="566"/>
      <c r="AN87" s="566"/>
      <c r="AO87" s="581"/>
      <c r="AP87" s="566"/>
      <c r="AQ87" s="566"/>
    </row>
    <row r="88" spans="1:43" s="524" customFormat="1">
      <c r="A88" s="23" t="s">
        <v>109</v>
      </c>
      <c r="B88" s="17">
        <v>1</v>
      </c>
      <c r="C88" s="17">
        <v>3</v>
      </c>
      <c r="D88" s="17">
        <v>6</v>
      </c>
      <c r="E88" s="17">
        <v>7</v>
      </c>
      <c r="F88" s="17">
        <v>20</v>
      </c>
      <c r="G88" s="17">
        <v>14</v>
      </c>
      <c r="H88" s="17">
        <v>12</v>
      </c>
      <c r="I88" s="17">
        <v>3</v>
      </c>
      <c r="J88" s="17">
        <v>7</v>
      </c>
      <c r="K88" s="17">
        <v>8</v>
      </c>
      <c r="L88" s="17">
        <v>10</v>
      </c>
      <c r="M88" s="17"/>
      <c r="N88" s="17">
        <f t="shared" si="8"/>
        <v>91</v>
      </c>
      <c r="O88" s="77"/>
      <c r="P88" s="17">
        <v>1</v>
      </c>
      <c r="Q88" s="17">
        <v>1</v>
      </c>
      <c r="R88" s="17">
        <v>0</v>
      </c>
      <c r="S88" s="17">
        <v>1</v>
      </c>
      <c r="T88" s="17">
        <v>4</v>
      </c>
      <c r="U88" s="17">
        <v>2</v>
      </c>
      <c r="V88" s="17">
        <v>4</v>
      </c>
      <c r="W88" s="17">
        <v>8</v>
      </c>
      <c r="X88" s="17">
        <v>14</v>
      </c>
      <c r="Y88" s="17">
        <v>0</v>
      </c>
      <c r="Z88" s="17">
        <v>2</v>
      </c>
      <c r="AA88" s="17"/>
      <c r="AB88" s="17">
        <f t="shared" si="9"/>
        <v>37</v>
      </c>
      <c r="AD88" s="566"/>
      <c r="AE88" s="566"/>
      <c r="AF88" s="566"/>
      <c r="AG88" s="566"/>
      <c r="AH88" s="581"/>
      <c r="AK88" s="566"/>
      <c r="AL88" s="566"/>
      <c r="AM88" s="566"/>
      <c r="AN88" s="566"/>
      <c r="AO88" s="581"/>
      <c r="AP88" s="566"/>
      <c r="AQ88" s="566"/>
    </row>
    <row r="89" spans="1:43" s="524" customFormat="1">
      <c r="A89" s="23" t="s">
        <v>110</v>
      </c>
      <c r="B89" s="17">
        <v>9</v>
      </c>
      <c r="C89" s="17">
        <v>3</v>
      </c>
      <c r="D89" s="17">
        <v>0</v>
      </c>
      <c r="E89" s="17">
        <v>0</v>
      </c>
      <c r="F89" s="17">
        <v>3</v>
      </c>
      <c r="G89" s="17">
        <v>20</v>
      </c>
      <c r="H89" s="17">
        <v>5</v>
      </c>
      <c r="I89" s="17">
        <v>0</v>
      </c>
      <c r="J89" s="17">
        <v>5</v>
      </c>
      <c r="K89" s="17">
        <v>1</v>
      </c>
      <c r="L89" s="17">
        <v>0</v>
      </c>
      <c r="M89" s="17"/>
      <c r="N89" s="17">
        <f t="shared" si="8"/>
        <v>46</v>
      </c>
      <c r="O89" s="77"/>
      <c r="P89" s="17">
        <v>2</v>
      </c>
      <c r="Q89" s="17">
        <v>9</v>
      </c>
      <c r="R89" s="17">
        <v>0</v>
      </c>
      <c r="S89" s="17">
        <v>0</v>
      </c>
      <c r="T89" s="17">
        <v>1</v>
      </c>
      <c r="U89" s="17">
        <v>0</v>
      </c>
      <c r="V89" s="17">
        <v>0</v>
      </c>
      <c r="W89" s="17">
        <v>9</v>
      </c>
      <c r="X89" s="17">
        <v>0</v>
      </c>
      <c r="Y89" s="17">
        <v>0</v>
      </c>
      <c r="Z89" s="17">
        <v>4</v>
      </c>
      <c r="AA89" s="17"/>
      <c r="AB89" s="17">
        <f t="shared" si="9"/>
        <v>25</v>
      </c>
      <c r="AD89" s="566"/>
      <c r="AE89" s="566"/>
      <c r="AF89" s="566"/>
      <c r="AG89" s="566"/>
      <c r="AH89" s="581"/>
      <c r="AK89" s="566"/>
      <c r="AL89" s="566"/>
      <c r="AM89" s="566"/>
      <c r="AN89" s="566"/>
      <c r="AO89" s="581"/>
      <c r="AP89" s="566"/>
      <c r="AQ89" s="566"/>
    </row>
    <row r="90" spans="1:43" s="524" customFormat="1">
      <c r="A90" s="23" t="s">
        <v>37</v>
      </c>
      <c r="B90" s="17">
        <v>92</v>
      </c>
      <c r="C90" s="17">
        <v>121</v>
      </c>
      <c r="D90" s="17">
        <v>68</v>
      </c>
      <c r="E90" s="17">
        <v>116</v>
      </c>
      <c r="F90" s="17">
        <v>99</v>
      </c>
      <c r="G90" s="17">
        <v>141</v>
      </c>
      <c r="H90" s="17">
        <v>112</v>
      </c>
      <c r="I90" s="17">
        <v>82</v>
      </c>
      <c r="J90" s="17">
        <v>34</v>
      </c>
      <c r="K90" s="17">
        <v>186</v>
      </c>
      <c r="L90" s="17">
        <v>165</v>
      </c>
      <c r="M90" s="17"/>
      <c r="N90" s="17">
        <f t="shared" si="8"/>
        <v>1216</v>
      </c>
      <c r="O90" s="77"/>
      <c r="P90" s="17">
        <v>131</v>
      </c>
      <c r="Q90" s="17">
        <v>137</v>
      </c>
      <c r="R90" s="17">
        <v>108</v>
      </c>
      <c r="S90" s="17">
        <v>142</v>
      </c>
      <c r="T90" s="17">
        <v>125</v>
      </c>
      <c r="U90" s="17">
        <v>149</v>
      </c>
      <c r="V90" s="17">
        <v>133</v>
      </c>
      <c r="W90" s="17">
        <v>101</v>
      </c>
      <c r="X90" s="17">
        <v>118</v>
      </c>
      <c r="Y90" s="17">
        <v>118</v>
      </c>
      <c r="Z90" s="17">
        <v>89</v>
      </c>
      <c r="AA90" s="17"/>
      <c r="AB90" s="17">
        <f t="shared" si="9"/>
        <v>1351</v>
      </c>
      <c r="AD90" s="566"/>
      <c r="AE90" s="566"/>
      <c r="AF90" s="566"/>
      <c r="AG90" s="566"/>
      <c r="AH90" s="581"/>
      <c r="AK90" s="566"/>
      <c r="AL90" s="566"/>
      <c r="AM90" s="566"/>
      <c r="AN90" s="566"/>
      <c r="AO90" s="581"/>
      <c r="AP90" s="566"/>
      <c r="AQ90" s="566"/>
    </row>
    <row r="91" spans="1:43" s="524" customFormat="1">
      <c r="A91" s="23" t="s">
        <v>36</v>
      </c>
      <c r="B91" s="17">
        <v>106</v>
      </c>
      <c r="C91" s="17">
        <v>20</v>
      </c>
      <c r="D91" s="17">
        <v>18</v>
      </c>
      <c r="E91" s="17">
        <v>30</v>
      </c>
      <c r="F91" s="17">
        <v>557</v>
      </c>
      <c r="G91" s="17">
        <v>703</v>
      </c>
      <c r="H91" s="17">
        <v>624</v>
      </c>
      <c r="I91" s="17">
        <v>565</v>
      </c>
      <c r="J91" s="17">
        <v>552</v>
      </c>
      <c r="K91" s="17">
        <v>107</v>
      </c>
      <c r="L91" s="17">
        <v>25</v>
      </c>
      <c r="M91" s="17"/>
      <c r="N91" s="17">
        <f t="shared" si="8"/>
        <v>3307</v>
      </c>
      <c r="O91" s="77"/>
      <c r="P91" s="17">
        <v>17</v>
      </c>
      <c r="Q91" s="17">
        <v>29</v>
      </c>
      <c r="R91" s="17">
        <v>30</v>
      </c>
      <c r="S91" s="17">
        <v>47</v>
      </c>
      <c r="T91" s="17">
        <v>880</v>
      </c>
      <c r="U91" s="17">
        <v>952</v>
      </c>
      <c r="V91" s="17">
        <v>967</v>
      </c>
      <c r="W91" s="17">
        <v>784</v>
      </c>
      <c r="X91" s="17">
        <v>883</v>
      </c>
      <c r="Y91" s="17">
        <v>107</v>
      </c>
      <c r="Z91" s="17">
        <v>15</v>
      </c>
      <c r="AA91" s="17"/>
      <c r="AB91" s="17">
        <f t="shared" si="9"/>
        <v>4711</v>
      </c>
      <c r="AD91" s="566"/>
      <c r="AE91" s="566"/>
      <c r="AF91" s="566"/>
      <c r="AG91" s="566"/>
      <c r="AH91" s="581"/>
      <c r="AK91" s="566"/>
      <c r="AL91" s="566"/>
      <c r="AM91" s="566"/>
      <c r="AN91" s="566"/>
      <c r="AO91" s="581"/>
      <c r="AP91" s="566"/>
      <c r="AQ91" s="566"/>
    </row>
    <row r="92" spans="1:43" s="524" customFormat="1">
      <c r="A92" s="23" t="s">
        <v>111</v>
      </c>
      <c r="B92" s="17">
        <v>15</v>
      </c>
      <c r="C92" s="17">
        <v>31</v>
      </c>
      <c r="D92" s="17">
        <v>24</v>
      </c>
      <c r="E92" s="17">
        <v>19</v>
      </c>
      <c r="F92" s="17">
        <v>17</v>
      </c>
      <c r="G92" s="17">
        <v>14</v>
      </c>
      <c r="H92" s="17">
        <v>26</v>
      </c>
      <c r="I92" s="17">
        <v>89</v>
      </c>
      <c r="J92" s="17">
        <v>35</v>
      </c>
      <c r="K92" s="17">
        <v>23</v>
      </c>
      <c r="L92" s="17">
        <v>9</v>
      </c>
      <c r="M92" s="17"/>
      <c r="N92" s="17">
        <f t="shared" si="8"/>
        <v>302</v>
      </c>
      <c r="O92" s="77"/>
      <c r="P92" s="17">
        <v>37</v>
      </c>
      <c r="Q92" s="17">
        <v>28</v>
      </c>
      <c r="R92" s="17">
        <v>24</v>
      </c>
      <c r="S92" s="17">
        <v>0</v>
      </c>
      <c r="T92" s="17">
        <v>21</v>
      </c>
      <c r="U92" s="17">
        <v>36</v>
      </c>
      <c r="V92" s="17">
        <v>31</v>
      </c>
      <c r="W92" s="17">
        <v>63</v>
      </c>
      <c r="X92" s="17">
        <v>34</v>
      </c>
      <c r="Y92" s="17">
        <v>25</v>
      </c>
      <c r="Z92" s="17">
        <v>28</v>
      </c>
      <c r="AA92" s="17"/>
      <c r="AB92" s="17">
        <f t="shared" si="9"/>
        <v>327</v>
      </c>
      <c r="AD92" s="566"/>
      <c r="AE92" s="566"/>
      <c r="AF92" s="566"/>
      <c r="AG92" s="566"/>
      <c r="AH92" s="581"/>
      <c r="AK92" s="566"/>
      <c r="AL92" s="566"/>
      <c r="AM92" s="566"/>
      <c r="AN92" s="566"/>
      <c r="AO92" s="581"/>
      <c r="AP92" s="566"/>
      <c r="AQ92" s="566"/>
    </row>
    <row r="93" spans="1:43" s="524" customFormat="1">
      <c r="A93" s="23" t="s">
        <v>112</v>
      </c>
      <c r="B93" s="17">
        <v>16</v>
      </c>
      <c r="C93" s="17">
        <v>73</v>
      </c>
      <c r="D93" s="17">
        <v>35</v>
      </c>
      <c r="E93" s="17">
        <v>7</v>
      </c>
      <c r="F93" s="17">
        <v>31</v>
      </c>
      <c r="G93" s="17">
        <v>69</v>
      </c>
      <c r="H93" s="17">
        <v>15</v>
      </c>
      <c r="I93" s="17">
        <v>20</v>
      </c>
      <c r="J93" s="17">
        <v>6</v>
      </c>
      <c r="K93" s="17">
        <v>19</v>
      </c>
      <c r="L93" s="17">
        <v>12</v>
      </c>
      <c r="M93" s="17"/>
      <c r="N93" s="17">
        <f t="shared" si="8"/>
        <v>303</v>
      </c>
      <c r="O93" s="77"/>
      <c r="P93" s="17">
        <v>6</v>
      </c>
      <c r="Q93" s="17">
        <v>22</v>
      </c>
      <c r="R93" s="17">
        <v>16</v>
      </c>
      <c r="S93" s="17">
        <v>16</v>
      </c>
      <c r="T93" s="17">
        <v>37</v>
      </c>
      <c r="U93" s="17">
        <v>31</v>
      </c>
      <c r="V93" s="17">
        <v>18</v>
      </c>
      <c r="W93" s="17">
        <v>27</v>
      </c>
      <c r="X93" s="17">
        <v>24</v>
      </c>
      <c r="Y93" s="17">
        <v>27</v>
      </c>
      <c r="Z93" s="17">
        <v>19</v>
      </c>
      <c r="AA93" s="17"/>
      <c r="AB93" s="17">
        <f t="shared" si="9"/>
        <v>243</v>
      </c>
      <c r="AD93" s="566"/>
      <c r="AE93" s="566"/>
      <c r="AF93" s="566"/>
      <c r="AG93" s="566"/>
      <c r="AH93" s="581"/>
      <c r="AK93" s="566"/>
      <c r="AL93" s="566"/>
      <c r="AM93" s="566"/>
      <c r="AN93" s="566"/>
      <c r="AO93" s="581"/>
      <c r="AP93" s="566"/>
      <c r="AQ93" s="566"/>
    </row>
    <row r="94" spans="1:43" s="524" customFormat="1">
      <c r="A94" s="23" t="s">
        <v>113</v>
      </c>
      <c r="B94" s="17">
        <v>0</v>
      </c>
      <c r="C94" s="17">
        <v>2</v>
      </c>
      <c r="D94" s="17">
        <v>2</v>
      </c>
      <c r="E94" s="17">
        <v>15</v>
      </c>
      <c r="F94" s="17">
        <v>11</v>
      </c>
      <c r="G94" s="17">
        <v>8</v>
      </c>
      <c r="H94" s="17">
        <v>3</v>
      </c>
      <c r="I94" s="17">
        <v>8</v>
      </c>
      <c r="J94" s="17">
        <v>8</v>
      </c>
      <c r="K94" s="17">
        <v>8</v>
      </c>
      <c r="L94" s="17">
        <v>5</v>
      </c>
      <c r="M94" s="17"/>
      <c r="N94" s="17">
        <f t="shared" si="8"/>
        <v>70</v>
      </c>
      <c r="O94" s="77"/>
      <c r="P94" s="17">
        <v>4</v>
      </c>
      <c r="Q94" s="17">
        <v>2</v>
      </c>
      <c r="R94" s="17">
        <v>1</v>
      </c>
      <c r="S94" s="17">
        <v>36</v>
      </c>
      <c r="T94" s="17">
        <v>13</v>
      </c>
      <c r="U94" s="17">
        <v>34</v>
      </c>
      <c r="V94" s="17">
        <v>25</v>
      </c>
      <c r="W94" s="17">
        <v>20</v>
      </c>
      <c r="X94" s="17">
        <v>15</v>
      </c>
      <c r="Y94" s="17">
        <v>3</v>
      </c>
      <c r="Z94" s="17">
        <v>34</v>
      </c>
      <c r="AA94" s="17"/>
      <c r="AB94" s="17">
        <f t="shared" si="9"/>
        <v>187</v>
      </c>
      <c r="AD94" s="566"/>
      <c r="AE94" s="566"/>
      <c r="AF94" s="566"/>
      <c r="AG94" s="566"/>
      <c r="AH94" s="581"/>
      <c r="AK94" s="566"/>
      <c r="AL94" s="566"/>
      <c r="AM94" s="566"/>
      <c r="AN94" s="566"/>
      <c r="AO94" s="581"/>
      <c r="AP94" s="566"/>
      <c r="AQ94" s="566"/>
    </row>
    <row r="95" spans="1:43" s="524" customFormat="1">
      <c r="A95" s="23" t="s">
        <v>114</v>
      </c>
      <c r="B95" s="17">
        <v>0</v>
      </c>
      <c r="C95" s="17">
        <v>0</v>
      </c>
      <c r="D95" s="17">
        <v>0</v>
      </c>
      <c r="E95" s="17">
        <v>1</v>
      </c>
      <c r="F95" s="17">
        <v>0</v>
      </c>
      <c r="G95" s="17">
        <v>0</v>
      </c>
      <c r="H95" s="17">
        <v>0</v>
      </c>
      <c r="I95" s="17">
        <v>0</v>
      </c>
      <c r="J95" s="17">
        <v>3</v>
      </c>
      <c r="K95" s="17">
        <v>0</v>
      </c>
      <c r="L95" s="17">
        <v>0</v>
      </c>
      <c r="M95" s="17"/>
      <c r="N95" s="17">
        <f t="shared" si="8"/>
        <v>4</v>
      </c>
      <c r="O95" s="77"/>
      <c r="P95" s="17">
        <v>1</v>
      </c>
      <c r="Q95" s="17">
        <v>0</v>
      </c>
      <c r="R95" s="17">
        <v>0</v>
      </c>
      <c r="S95" s="17">
        <v>0</v>
      </c>
      <c r="T95" s="17">
        <v>4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/>
      <c r="AB95" s="17">
        <f t="shared" si="9"/>
        <v>5</v>
      </c>
      <c r="AD95" s="566"/>
      <c r="AE95" s="566"/>
      <c r="AF95" s="566"/>
      <c r="AG95" s="566"/>
      <c r="AH95" s="581"/>
      <c r="AK95" s="566"/>
      <c r="AL95" s="566"/>
      <c r="AM95" s="566"/>
      <c r="AN95" s="566"/>
      <c r="AO95" s="581"/>
      <c r="AP95" s="566"/>
      <c r="AQ95" s="566"/>
    </row>
    <row r="96" spans="1:43" s="524" customFormat="1">
      <c r="A96" s="23" t="s">
        <v>115</v>
      </c>
      <c r="B96" s="17">
        <v>1</v>
      </c>
      <c r="C96" s="17">
        <v>5</v>
      </c>
      <c r="D96" s="17">
        <v>40</v>
      </c>
      <c r="E96" s="17">
        <v>12</v>
      </c>
      <c r="F96" s="17">
        <v>13</v>
      </c>
      <c r="G96" s="17">
        <v>0</v>
      </c>
      <c r="H96" s="17">
        <v>8</v>
      </c>
      <c r="I96" s="17">
        <v>10</v>
      </c>
      <c r="J96" s="17">
        <v>2</v>
      </c>
      <c r="K96" s="17">
        <v>0</v>
      </c>
      <c r="L96" s="17">
        <v>4</v>
      </c>
      <c r="M96" s="17"/>
      <c r="N96" s="17">
        <f t="shared" si="8"/>
        <v>95</v>
      </c>
      <c r="O96" s="77"/>
      <c r="P96" s="17">
        <v>5</v>
      </c>
      <c r="Q96" s="17">
        <v>0</v>
      </c>
      <c r="R96" s="17">
        <v>11</v>
      </c>
      <c r="S96" s="17">
        <v>5</v>
      </c>
      <c r="T96" s="17">
        <v>0</v>
      </c>
      <c r="U96" s="17">
        <v>6</v>
      </c>
      <c r="V96" s="17">
        <v>25</v>
      </c>
      <c r="W96" s="17">
        <v>22</v>
      </c>
      <c r="X96" s="17">
        <v>5</v>
      </c>
      <c r="Y96" s="17">
        <v>0</v>
      </c>
      <c r="Z96" s="17">
        <v>0</v>
      </c>
      <c r="AA96" s="17"/>
      <c r="AB96" s="17">
        <f t="shared" si="9"/>
        <v>79</v>
      </c>
      <c r="AD96" s="566"/>
      <c r="AE96" s="566"/>
      <c r="AF96" s="566"/>
      <c r="AG96" s="566"/>
      <c r="AH96" s="581"/>
      <c r="AK96" s="566"/>
      <c r="AL96" s="566"/>
      <c r="AM96" s="566"/>
      <c r="AN96" s="566"/>
      <c r="AO96" s="581"/>
      <c r="AP96" s="566"/>
      <c r="AQ96" s="566"/>
    </row>
    <row r="97" spans="1:43" s="524" customFormat="1">
      <c r="A97" s="23" t="s">
        <v>31</v>
      </c>
      <c r="B97" s="17">
        <v>682</v>
      </c>
      <c r="C97" s="17">
        <v>1683</v>
      </c>
      <c r="D97" s="17">
        <v>677</v>
      </c>
      <c r="E97" s="17">
        <v>878</v>
      </c>
      <c r="F97" s="17">
        <v>760</v>
      </c>
      <c r="G97" s="17">
        <v>1269</v>
      </c>
      <c r="H97" s="17">
        <v>625</v>
      </c>
      <c r="I97" s="17">
        <v>329</v>
      </c>
      <c r="J97" s="17">
        <v>247</v>
      </c>
      <c r="K97" s="17">
        <v>633</v>
      </c>
      <c r="L97" s="17">
        <v>553</v>
      </c>
      <c r="M97" s="17"/>
      <c r="N97" s="17">
        <f t="shared" si="8"/>
        <v>8336</v>
      </c>
      <c r="O97" s="77"/>
      <c r="P97" s="17">
        <v>578</v>
      </c>
      <c r="Q97" s="17">
        <v>953</v>
      </c>
      <c r="R97" s="17">
        <v>636</v>
      </c>
      <c r="S97" s="17">
        <v>906</v>
      </c>
      <c r="T97" s="17">
        <v>849</v>
      </c>
      <c r="U97" s="17">
        <v>848</v>
      </c>
      <c r="V97" s="17">
        <v>760</v>
      </c>
      <c r="W97" s="17">
        <v>577</v>
      </c>
      <c r="X97" s="17">
        <v>814</v>
      </c>
      <c r="Y97" s="17">
        <v>539</v>
      </c>
      <c r="Z97" s="17">
        <v>679</v>
      </c>
      <c r="AA97" s="17"/>
      <c r="AB97" s="17">
        <f t="shared" si="9"/>
        <v>8139</v>
      </c>
      <c r="AD97" s="566"/>
      <c r="AE97" s="566"/>
      <c r="AF97" s="566"/>
      <c r="AG97" s="566"/>
      <c r="AH97" s="581"/>
      <c r="AK97" s="566"/>
      <c r="AL97" s="566"/>
      <c r="AM97" s="566"/>
      <c r="AN97" s="566"/>
      <c r="AO97" s="581"/>
      <c r="AP97" s="566"/>
      <c r="AQ97" s="566"/>
    </row>
    <row r="98" spans="1:43" s="524" customFormat="1">
      <c r="A98" s="23" t="s">
        <v>41</v>
      </c>
      <c r="B98" s="17">
        <v>23</v>
      </c>
      <c r="C98" s="17">
        <v>56</v>
      </c>
      <c r="D98" s="17">
        <v>29</v>
      </c>
      <c r="E98" s="17">
        <v>52</v>
      </c>
      <c r="F98" s="17">
        <v>348</v>
      </c>
      <c r="G98" s="17">
        <v>708</v>
      </c>
      <c r="H98" s="17">
        <v>810</v>
      </c>
      <c r="I98" s="17">
        <v>422</v>
      </c>
      <c r="J98" s="17">
        <v>271</v>
      </c>
      <c r="K98" s="17">
        <v>103</v>
      </c>
      <c r="L98" s="17">
        <v>24</v>
      </c>
      <c r="M98" s="17"/>
      <c r="N98" s="17">
        <f t="shared" si="8"/>
        <v>2846</v>
      </c>
      <c r="O98" s="77"/>
      <c r="P98" s="17">
        <v>26</v>
      </c>
      <c r="Q98" s="17">
        <v>28</v>
      </c>
      <c r="R98" s="17">
        <v>22</v>
      </c>
      <c r="S98" s="17">
        <v>47</v>
      </c>
      <c r="T98" s="17">
        <v>655</v>
      </c>
      <c r="U98" s="17">
        <v>1042</v>
      </c>
      <c r="V98" s="17">
        <v>1117</v>
      </c>
      <c r="W98" s="17">
        <v>594</v>
      </c>
      <c r="X98" s="17">
        <v>554</v>
      </c>
      <c r="Y98" s="17">
        <v>173</v>
      </c>
      <c r="Z98" s="17">
        <v>36</v>
      </c>
      <c r="AA98" s="17"/>
      <c r="AB98" s="17">
        <f t="shared" si="9"/>
        <v>4294</v>
      </c>
      <c r="AD98" s="566"/>
      <c r="AE98" s="566"/>
      <c r="AF98" s="566"/>
      <c r="AG98" s="566"/>
      <c r="AH98" s="581"/>
      <c r="AK98" s="566"/>
      <c r="AL98" s="566"/>
      <c r="AM98" s="566"/>
      <c r="AN98" s="566"/>
      <c r="AO98" s="581"/>
      <c r="AP98" s="566"/>
      <c r="AQ98" s="566"/>
    </row>
    <row r="99" spans="1:43" s="524" customFormat="1">
      <c r="A99" s="23" t="s">
        <v>39</v>
      </c>
      <c r="B99" s="17">
        <v>51</v>
      </c>
      <c r="C99" s="17">
        <v>34</v>
      </c>
      <c r="D99" s="17">
        <v>31</v>
      </c>
      <c r="E99" s="17">
        <v>75</v>
      </c>
      <c r="F99" s="17">
        <v>113</v>
      </c>
      <c r="G99" s="17">
        <v>163</v>
      </c>
      <c r="H99" s="17">
        <v>145</v>
      </c>
      <c r="I99" s="17">
        <v>163</v>
      </c>
      <c r="J99" s="17">
        <v>52</v>
      </c>
      <c r="K99" s="17">
        <v>62</v>
      </c>
      <c r="L99" s="17">
        <v>40</v>
      </c>
      <c r="M99" s="17"/>
      <c r="N99" s="17">
        <f t="shared" si="8"/>
        <v>929</v>
      </c>
      <c r="O99" s="77"/>
      <c r="P99" s="17">
        <v>55</v>
      </c>
      <c r="Q99" s="17">
        <v>34</v>
      </c>
      <c r="R99" s="17">
        <v>33</v>
      </c>
      <c r="S99" s="17">
        <v>42</v>
      </c>
      <c r="T99" s="17">
        <v>211</v>
      </c>
      <c r="U99" s="17">
        <v>153</v>
      </c>
      <c r="V99" s="17">
        <v>139</v>
      </c>
      <c r="W99" s="17">
        <v>120</v>
      </c>
      <c r="X99" s="17">
        <v>99</v>
      </c>
      <c r="Y99" s="17">
        <v>111</v>
      </c>
      <c r="Z99" s="17">
        <v>59</v>
      </c>
      <c r="AA99" s="17"/>
      <c r="AB99" s="17">
        <f t="shared" si="9"/>
        <v>1056</v>
      </c>
      <c r="AD99" s="566"/>
      <c r="AE99" s="566"/>
      <c r="AF99" s="566"/>
      <c r="AG99" s="566"/>
      <c r="AH99" s="581"/>
      <c r="AK99" s="566"/>
      <c r="AL99" s="566"/>
      <c r="AM99" s="566"/>
      <c r="AN99" s="566"/>
      <c r="AO99" s="581"/>
      <c r="AP99" s="566"/>
      <c r="AQ99" s="566"/>
    </row>
    <row r="100" spans="1:43" s="524" customFormat="1">
      <c r="A100" s="23" t="s">
        <v>116</v>
      </c>
      <c r="B100" s="17">
        <v>1</v>
      </c>
      <c r="C100" s="17">
        <v>1</v>
      </c>
      <c r="D100" s="17">
        <v>12</v>
      </c>
      <c r="E100" s="17">
        <v>12</v>
      </c>
      <c r="F100" s="17">
        <v>16</v>
      </c>
      <c r="G100" s="17">
        <v>29</v>
      </c>
      <c r="H100" s="17">
        <v>43</v>
      </c>
      <c r="I100" s="17">
        <v>19</v>
      </c>
      <c r="J100" s="17">
        <v>12</v>
      </c>
      <c r="K100" s="17">
        <v>2</v>
      </c>
      <c r="L100" s="17">
        <v>237</v>
      </c>
      <c r="M100" s="17"/>
      <c r="N100" s="17">
        <f t="shared" si="8"/>
        <v>384</v>
      </c>
      <c r="O100" s="77"/>
      <c r="P100" s="17">
        <v>7</v>
      </c>
      <c r="Q100" s="17">
        <v>7</v>
      </c>
      <c r="R100" s="17">
        <v>23</v>
      </c>
      <c r="S100" s="17">
        <v>39</v>
      </c>
      <c r="T100" s="17">
        <v>19</v>
      </c>
      <c r="U100" s="17">
        <v>18</v>
      </c>
      <c r="V100" s="17">
        <v>17</v>
      </c>
      <c r="W100" s="17">
        <v>23</v>
      </c>
      <c r="X100" s="17">
        <v>14</v>
      </c>
      <c r="Y100" s="17">
        <v>33</v>
      </c>
      <c r="Z100" s="17">
        <v>15</v>
      </c>
      <c r="AA100" s="17"/>
      <c r="AB100" s="17">
        <f t="shared" si="9"/>
        <v>215</v>
      </c>
      <c r="AD100" s="566"/>
      <c r="AE100" s="566"/>
      <c r="AF100" s="566"/>
      <c r="AG100" s="566"/>
      <c r="AH100" s="581"/>
      <c r="AK100" s="566"/>
      <c r="AL100" s="566"/>
      <c r="AM100" s="566"/>
      <c r="AN100" s="566"/>
      <c r="AO100" s="581"/>
      <c r="AP100" s="566"/>
      <c r="AQ100" s="566"/>
    </row>
    <row r="101" spans="1:43" s="524" customFormat="1">
      <c r="A101" s="25" t="s">
        <v>32</v>
      </c>
      <c r="B101" s="20">
        <v>255</v>
      </c>
      <c r="C101" s="20">
        <v>279</v>
      </c>
      <c r="D101" s="20">
        <v>261</v>
      </c>
      <c r="E101" s="20">
        <v>369</v>
      </c>
      <c r="F101" s="20">
        <v>537</v>
      </c>
      <c r="G101" s="20">
        <v>1064</v>
      </c>
      <c r="H101" s="20">
        <v>879</v>
      </c>
      <c r="I101" s="20">
        <v>413</v>
      </c>
      <c r="J101" s="20">
        <v>232</v>
      </c>
      <c r="K101" s="20">
        <v>412</v>
      </c>
      <c r="L101" s="20">
        <v>262</v>
      </c>
      <c r="M101" s="20"/>
      <c r="N101" s="20">
        <f t="shared" si="8"/>
        <v>4963</v>
      </c>
      <c r="O101" s="70"/>
      <c r="P101" s="20">
        <v>222</v>
      </c>
      <c r="Q101" s="20">
        <v>325</v>
      </c>
      <c r="R101" s="20">
        <v>208</v>
      </c>
      <c r="S101" s="20">
        <v>420</v>
      </c>
      <c r="T101" s="20">
        <v>674</v>
      </c>
      <c r="U101" s="20">
        <v>793</v>
      </c>
      <c r="V101" s="20">
        <v>704</v>
      </c>
      <c r="W101" s="20">
        <v>668</v>
      </c>
      <c r="X101" s="20">
        <v>655</v>
      </c>
      <c r="Y101" s="20">
        <v>425</v>
      </c>
      <c r="Z101" s="20">
        <v>348</v>
      </c>
      <c r="AA101" s="20"/>
      <c r="AB101" s="20">
        <f t="shared" si="9"/>
        <v>5442</v>
      </c>
      <c r="AD101" s="566"/>
      <c r="AE101" s="566"/>
      <c r="AF101" s="566"/>
      <c r="AG101" s="566"/>
      <c r="AH101" s="581"/>
      <c r="AK101" s="566"/>
      <c r="AL101" s="566"/>
      <c r="AM101" s="566"/>
      <c r="AN101" s="566"/>
      <c r="AO101" s="581"/>
      <c r="AP101" s="566"/>
      <c r="AQ101" s="566"/>
    </row>
    <row r="102" spans="1:43" s="524" customFormat="1">
      <c r="A102" s="23" t="s">
        <v>117</v>
      </c>
      <c r="B102" s="17">
        <v>22</v>
      </c>
      <c r="C102" s="17">
        <v>32</v>
      </c>
      <c r="D102" s="17">
        <v>38</v>
      </c>
      <c r="E102" s="17">
        <v>17</v>
      </c>
      <c r="F102" s="17">
        <v>30</v>
      </c>
      <c r="G102" s="17">
        <v>7</v>
      </c>
      <c r="H102" s="17">
        <v>11</v>
      </c>
      <c r="I102" s="17">
        <v>50</v>
      </c>
      <c r="J102" s="17">
        <v>5</v>
      </c>
      <c r="K102" s="17">
        <v>11</v>
      </c>
      <c r="L102" s="17">
        <v>11</v>
      </c>
      <c r="M102" s="17"/>
      <c r="N102" s="17">
        <f t="shared" si="8"/>
        <v>234</v>
      </c>
      <c r="O102" s="77"/>
      <c r="P102" s="17">
        <v>42</v>
      </c>
      <c r="Q102" s="17">
        <v>27</v>
      </c>
      <c r="R102" s="17">
        <v>21</v>
      </c>
      <c r="S102" s="17">
        <v>40</v>
      </c>
      <c r="T102" s="17">
        <v>51</v>
      </c>
      <c r="U102" s="17">
        <v>101</v>
      </c>
      <c r="V102" s="17">
        <v>101</v>
      </c>
      <c r="W102" s="17">
        <v>87</v>
      </c>
      <c r="X102" s="17">
        <v>92</v>
      </c>
      <c r="Y102" s="17">
        <v>37</v>
      </c>
      <c r="Z102" s="17">
        <v>38</v>
      </c>
      <c r="AA102" s="17"/>
      <c r="AB102" s="17">
        <f t="shared" si="9"/>
        <v>637</v>
      </c>
      <c r="AD102" s="566"/>
      <c r="AE102" s="566"/>
      <c r="AF102" s="566"/>
      <c r="AG102" s="566"/>
      <c r="AH102" s="581"/>
      <c r="AK102" s="566"/>
      <c r="AL102" s="566"/>
      <c r="AM102" s="566"/>
      <c r="AN102" s="566"/>
      <c r="AO102" s="581"/>
      <c r="AP102" s="566"/>
      <c r="AQ102" s="566"/>
    </row>
    <row r="103" spans="1:43" s="524" customFormat="1">
      <c r="A103" s="23" t="s">
        <v>118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/>
      <c r="N103" s="17">
        <f t="shared" si="8"/>
        <v>0</v>
      </c>
      <c r="O103" s="77"/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1</v>
      </c>
      <c r="V103" s="17">
        <v>0</v>
      </c>
      <c r="W103" s="17">
        <v>0</v>
      </c>
      <c r="X103" s="17">
        <v>2</v>
      </c>
      <c r="Y103" s="17">
        <v>2</v>
      </c>
      <c r="Z103" s="17">
        <v>0</v>
      </c>
      <c r="AA103" s="17"/>
      <c r="AB103" s="17">
        <f t="shared" si="9"/>
        <v>5</v>
      </c>
      <c r="AD103" s="566"/>
      <c r="AE103" s="566"/>
      <c r="AF103" s="566"/>
      <c r="AG103" s="566"/>
      <c r="AH103" s="581"/>
      <c r="AK103" s="566"/>
      <c r="AL103" s="566"/>
      <c r="AM103" s="566"/>
      <c r="AN103" s="566"/>
      <c r="AO103" s="581"/>
      <c r="AP103" s="566"/>
      <c r="AQ103" s="566"/>
    </row>
    <row r="104" spans="1:43" s="524" customFormat="1">
      <c r="A104" s="23" t="s">
        <v>119</v>
      </c>
      <c r="B104" s="17">
        <v>0</v>
      </c>
      <c r="C104" s="17">
        <v>0</v>
      </c>
      <c r="D104" s="17">
        <v>0</v>
      </c>
      <c r="E104" s="17">
        <v>9</v>
      </c>
      <c r="F104" s="17">
        <v>4</v>
      </c>
      <c r="G104" s="17">
        <v>0</v>
      </c>
      <c r="H104" s="17">
        <v>2</v>
      </c>
      <c r="I104" s="17">
        <v>0</v>
      </c>
      <c r="J104" s="17">
        <v>0</v>
      </c>
      <c r="K104" s="17">
        <v>0</v>
      </c>
      <c r="L104" s="17">
        <v>0</v>
      </c>
      <c r="M104" s="17"/>
      <c r="N104" s="17">
        <f t="shared" si="8"/>
        <v>15</v>
      </c>
      <c r="O104" s="77"/>
      <c r="P104" s="17">
        <v>0</v>
      </c>
      <c r="Q104" s="17">
        <v>0</v>
      </c>
      <c r="R104" s="17">
        <v>0</v>
      </c>
      <c r="S104" s="17">
        <v>0</v>
      </c>
      <c r="T104" s="17">
        <v>4</v>
      </c>
      <c r="U104" s="17">
        <v>2</v>
      </c>
      <c r="V104" s="17">
        <v>2</v>
      </c>
      <c r="W104" s="17">
        <v>0</v>
      </c>
      <c r="X104" s="17">
        <v>0</v>
      </c>
      <c r="Y104" s="17">
        <v>0</v>
      </c>
      <c r="Z104" s="17">
        <v>2</v>
      </c>
      <c r="AA104" s="17"/>
      <c r="AB104" s="17">
        <f t="shared" si="9"/>
        <v>10</v>
      </c>
      <c r="AD104" s="566"/>
      <c r="AE104" s="566"/>
      <c r="AF104" s="566"/>
      <c r="AG104" s="566"/>
      <c r="AH104" s="581"/>
      <c r="AK104" s="566"/>
      <c r="AL104" s="566"/>
      <c r="AM104" s="566"/>
      <c r="AN104" s="566"/>
      <c r="AO104" s="581"/>
      <c r="AP104" s="566"/>
      <c r="AQ104" s="566"/>
    </row>
    <row r="105" spans="1:43" s="524" customFormat="1">
      <c r="A105" s="23" t="s">
        <v>120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1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/>
      <c r="N105" s="17">
        <f t="shared" si="8"/>
        <v>1</v>
      </c>
      <c r="O105" s="77"/>
      <c r="P105" s="17">
        <v>0</v>
      </c>
      <c r="Q105" s="17">
        <v>0</v>
      </c>
      <c r="R105" s="17">
        <v>0</v>
      </c>
      <c r="S105" s="17">
        <v>0</v>
      </c>
      <c r="T105" s="17">
        <v>2</v>
      </c>
      <c r="U105" s="17">
        <v>0</v>
      </c>
      <c r="V105" s="17">
        <v>0</v>
      </c>
      <c r="W105" s="17">
        <v>0</v>
      </c>
      <c r="X105" s="17">
        <v>6</v>
      </c>
      <c r="Y105" s="17">
        <v>2</v>
      </c>
      <c r="Z105" s="17">
        <v>0</v>
      </c>
      <c r="AA105" s="17"/>
      <c r="AB105" s="17">
        <f t="shared" si="9"/>
        <v>10</v>
      </c>
      <c r="AD105" s="566"/>
      <c r="AE105" s="566"/>
      <c r="AF105" s="566"/>
      <c r="AG105" s="566"/>
      <c r="AH105" s="581"/>
      <c r="AK105" s="566"/>
      <c r="AL105" s="566"/>
      <c r="AM105" s="566"/>
      <c r="AN105" s="566"/>
      <c r="AO105" s="581"/>
      <c r="AP105" s="566"/>
      <c r="AQ105" s="566"/>
    </row>
    <row r="106" spans="1:43" s="524" customFormat="1">
      <c r="A106" s="23" t="s">
        <v>121</v>
      </c>
      <c r="B106" s="17">
        <v>233</v>
      </c>
      <c r="C106" s="17">
        <v>247</v>
      </c>
      <c r="D106" s="17">
        <v>223</v>
      </c>
      <c r="E106" s="17">
        <v>343</v>
      </c>
      <c r="F106" s="17">
        <v>503</v>
      </c>
      <c r="G106" s="17">
        <v>1056</v>
      </c>
      <c r="H106" s="17">
        <v>866</v>
      </c>
      <c r="I106" s="17">
        <v>363</v>
      </c>
      <c r="J106" s="17">
        <v>227</v>
      </c>
      <c r="K106" s="17">
        <v>401</v>
      </c>
      <c r="L106" s="17">
        <v>251</v>
      </c>
      <c r="M106" s="17"/>
      <c r="N106" s="17">
        <f t="shared" si="8"/>
        <v>4713</v>
      </c>
      <c r="O106" s="77"/>
      <c r="P106" s="17">
        <v>180</v>
      </c>
      <c r="Q106" s="17">
        <v>298</v>
      </c>
      <c r="R106" s="17">
        <v>187</v>
      </c>
      <c r="S106" s="17">
        <v>380</v>
      </c>
      <c r="T106" s="17">
        <v>617</v>
      </c>
      <c r="U106" s="17">
        <v>689</v>
      </c>
      <c r="V106" s="17">
        <v>601</v>
      </c>
      <c r="W106" s="17">
        <v>581</v>
      </c>
      <c r="X106" s="17">
        <v>555</v>
      </c>
      <c r="Y106" s="17">
        <v>384</v>
      </c>
      <c r="Z106" s="17">
        <v>308</v>
      </c>
      <c r="AA106" s="17"/>
      <c r="AB106" s="17">
        <f t="shared" si="9"/>
        <v>4780</v>
      </c>
      <c r="AD106" s="566"/>
      <c r="AE106" s="566"/>
      <c r="AF106" s="566"/>
      <c r="AG106" s="566"/>
      <c r="AH106" s="581"/>
      <c r="AK106" s="566"/>
      <c r="AL106" s="566"/>
      <c r="AM106" s="566"/>
      <c r="AN106" s="566"/>
      <c r="AO106" s="581"/>
      <c r="AP106" s="566"/>
      <c r="AQ106" s="566"/>
    </row>
    <row r="107" spans="1:43" s="524" customFormat="1">
      <c r="A107" s="23" t="s">
        <v>122</v>
      </c>
      <c r="B107" s="17">
        <v>60</v>
      </c>
      <c r="C107" s="17">
        <v>9</v>
      </c>
      <c r="D107" s="17">
        <v>8</v>
      </c>
      <c r="E107" s="17">
        <v>18</v>
      </c>
      <c r="F107" s="17">
        <v>45</v>
      </c>
      <c r="G107" s="17">
        <v>76</v>
      </c>
      <c r="H107" s="17">
        <v>77</v>
      </c>
      <c r="I107" s="17">
        <v>49</v>
      </c>
      <c r="J107" s="17">
        <v>32</v>
      </c>
      <c r="K107" s="17">
        <v>21</v>
      </c>
      <c r="L107" s="17">
        <v>15</v>
      </c>
      <c r="M107" s="17"/>
      <c r="N107" s="17">
        <f t="shared" si="8"/>
        <v>410</v>
      </c>
      <c r="O107" s="77"/>
      <c r="P107" s="17">
        <v>17</v>
      </c>
      <c r="Q107" s="17">
        <v>11</v>
      </c>
      <c r="R107" s="17">
        <v>36</v>
      </c>
      <c r="S107" s="17">
        <v>15</v>
      </c>
      <c r="T107" s="17">
        <v>45</v>
      </c>
      <c r="U107" s="17">
        <v>56</v>
      </c>
      <c r="V107" s="17">
        <v>129</v>
      </c>
      <c r="W107" s="17">
        <v>25</v>
      </c>
      <c r="X107" s="17">
        <v>35</v>
      </c>
      <c r="Y107" s="17">
        <v>9</v>
      </c>
      <c r="Z107" s="17">
        <v>36</v>
      </c>
      <c r="AA107" s="17"/>
      <c r="AB107" s="17">
        <f t="shared" si="9"/>
        <v>414</v>
      </c>
      <c r="AD107" s="566"/>
      <c r="AE107" s="566"/>
      <c r="AF107" s="566"/>
      <c r="AG107" s="566"/>
      <c r="AH107" s="581"/>
      <c r="AK107" s="566"/>
      <c r="AL107" s="566"/>
      <c r="AM107" s="566"/>
      <c r="AN107" s="566"/>
      <c r="AO107" s="581"/>
      <c r="AP107" s="566"/>
      <c r="AQ107" s="566"/>
    </row>
    <row r="108" spans="1:43" s="524" customFormat="1">
      <c r="A108" s="25" t="s">
        <v>123</v>
      </c>
      <c r="B108" s="20">
        <v>7</v>
      </c>
      <c r="C108" s="20">
        <v>10</v>
      </c>
      <c r="D108" s="20">
        <v>16</v>
      </c>
      <c r="E108" s="20">
        <v>16</v>
      </c>
      <c r="F108" s="20">
        <v>22</v>
      </c>
      <c r="G108" s="20">
        <v>51</v>
      </c>
      <c r="H108" s="20">
        <v>26</v>
      </c>
      <c r="I108" s="20">
        <v>37</v>
      </c>
      <c r="J108" s="20">
        <v>10</v>
      </c>
      <c r="K108" s="20">
        <v>15</v>
      </c>
      <c r="L108" s="20">
        <v>19</v>
      </c>
      <c r="M108" s="20"/>
      <c r="N108" s="20">
        <f t="shared" si="8"/>
        <v>229</v>
      </c>
      <c r="O108" s="70"/>
      <c r="P108" s="20">
        <v>9</v>
      </c>
      <c r="Q108" s="20">
        <v>16</v>
      </c>
      <c r="R108" s="20">
        <v>25</v>
      </c>
      <c r="S108" s="20">
        <v>29</v>
      </c>
      <c r="T108" s="20">
        <v>17</v>
      </c>
      <c r="U108" s="20">
        <v>21</v>
      </c>
      <c r="V108" s="20">
        <v>41</v>
      </c>
      <c r="W108" s="20">
        <v>12</v>
      </c>
      <c r="X108" s="20">
        <v>16</v>
      </c>
      <c r="Y108" s="20">
        <v>14</v>
      </c>
      <c r="Z108" s="20">
        <v>9</v>
      </c>
      <c r="AA108" s="20"/>
      <c r="AB108" s="20">
        <f t="shared" si="9"/>
        <v>209</v>
      </c>
      <c r="AD108" s="566"/>
      <c r="AE108" s="566"/>
      <c r="AF108" s="566"/>
      <c r="AG108" s="566"/>
      <c r="AH108" s="581"/>
      <c r="AK108" s="566"/>
      <c r="AL108" s="566"/>
      <c r="AM108" s="566"/>
      <c r="AN108" s="566"/>
      <c r="AO108" s="581"/>
      <c r="AP108" s="566"/>
      <c r="AQ108" s="566"/>
    </row>
    <row r="109" spans="1:43" s="524" customFormat="1">
      <c r="A109" s="26" t="s">
        <v>124</v>
      </c>
      <c r="B109" s="17">
        <v>0</v>
      </c>
      <c r="C109" s="17">
        <v>0</v>
      </c>
      <c r="D109" s="17">
        <v>4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12</v>
      </c>
      <c r="M109" s="17"/>
      <c r="N109" s="17">
        <f t="shared" si="8"/>
        <v>16</v>
      </c>
      <c r="O109" s="77"/>
      <c r="P109" s="17">
        <v>0</v>
      </c>
      <c r="Q109" s="17">
        <v>0</v>
      </c>
      <c r="R109" s="17">
        <v>4</v>
      </c>
      <c r="S109" s="17">
        <v>0</v>
      </c>
      <c r="T109" s="17">
        <v>0</v>
      </c>
      <c r="U109" s="17">
        <v>1</v>
      </c>
      <c r="V109" s="17">
        <v>3</v>
      </c>
      <c r="W109" s="17">
        <v>2</v>
      </c>
      <c r="X109" s="17">
        <v>0</v>
      </c>
      <c r="Y109" s="17">
        <v>3</v>
      </c>
      <c r="Z109" s="17">
        <v>0</v>
      </c>
      <c r="AA109" s="17"/>
      <c r="AB109" s="17">
        <f t="shared" si="9"/>
        <v>13</v>
      </c>
      <c r="AD109" s="566"/>
      <c r="AE109" s="566"/>
      <c r="AF109" s="566"/>
      <c r="AG109" s="566"/>
      <c r="AH109" s="581"/>
      <c r="AK109" s="566"/>
      <c r="AL109" s="566"/>
      <c r="AM109" s="566"/>
      <c r="AN109" s="566"/>
      <c r="AO109" s="581"/>
      <c r="AP109" s="566"/>
      <c r="AQ109" s="566"/>
    </row>
    <row r="110" spans="1:43" s="524" customFormat="1">
      <c r="A110" s="26" t="s">
        <v>125</v>
      </c>
      <c r="B110" s="17">
        <v>1</v>
      </c>
      <c r="C110" s="17">
        <v>6</v>
      </c>
      <c r="D110" s="17">
        <v>0</v>
      </c>
      <c r="E110" s="17">
        <v>7</v>
      </c>
      <c r="F110" s="17">
        <v>3</v>
      </c>
      <c r="G110" s="17">
        <v>15</v>
      </c>
      <c r="H110" s="17">
        <v>15</v>
      </c>
      <c r="I110" s="17">
        <v>0</v>
      </c>
      <c r="J110" s="17">
        <v>0</v>
      </c>
      <c r="K110" s="17">
        <v>0</v>
      </c>
      <c r="L110" s="17">
        <v>0</v>
      </c>
      <c r="M110" s="17"/>
      <c r="N110" s="17">
        <f t="shared" si="8"/>
        <v>47</v>
      </c>
      <c r="O110" s="77"/>
      <c r="P110" s="17">
        <v>8</v>
      </c>
      <c r="Q110" s="17">
        <v>0</v>
      </c>
      <c r="R110" s="17">
        <v>1</v>
      </c>
      <c r="S110" s="17">
        <v>11</v>
      </c>
      <c r="T110" s="17">
        <v>4</v>
      </c>
      <c r="U110" s="17">
        <v>2</v>
      </c>
      <c r="V110" s="17">
        <v>17</v>
      </c>
      <c r="W110" s="17">
        <v>1</v>
      </c>
      <c r="X110" s="17">
        <v>4</v>
      </c>
      <c r="Y110" s="17">
        <v>0</v>
      </c>
      <c r="Z110" s="17">
        <v>0</v>
      </c>
      <c r="AA110" s="17"/>
      <c r="AB110" s="17">
        <f t="shared" si="9"/>
        <v>48</v>
      </c>
      <c r="AD110" s="566"/>
      <c r="AE110" s="566"/>
      <c r="AF110" s="566"/>
      <c r="AG110" s="566"/>
      <c r="AH110" s="581"/>
      <c r="AK110" s="566"/>
      <c r="AL110" s="566"/>
      <c r="AM110" s="566"/>
      <c r="AN110" s="566"/>
      <c r="AO110" s="581"/>
      <c r="AP110" s="566"/>
      <c r="AQ110" s="566"/>
    </row>
    <row r="111" spans="1:43" s="524" customFormat="1">
      <c r="A111" s="26" t="s">
        <v>126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/>
      <c r="N111" s="17">
        <f t="shared" si="8"/>
        <v>0</v>
      </c>
      <c r="O111" s="77"/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2</v>
      </c>
      <c r="W111" s="17">
        <v>0</v>
      </c>
      <c r="X111" s="17">
        <v>0</v>
      </c>
      <c r="Y111" s="17">
        <v>0</v>
      </c>
      <c r="Z111" s="17">
        <v>0</v>
      </c>
      <c r="AA111" s="17"/>
      <c r="AB111" s="17">
        <f t="shared" si="9"/>
        <v>2</v>
      </c>
      <c r="AD111" s="566"/>
      <c r="AE111" s="566"/>
      <c r="AF111" s="566"/>
      <c r="AG111" s="566"/>
      <c r="AH111" s="581"/>
      <c r="AK111" s="566"/>
      <c r="AL111" s="566"/>
      <c r="AM111" s="566"/>
      <c r="AN111" s="566"/>
      <c r="AO111" s="581"/>
      <c r="AP111" s="566"/>
      <c r="AQ111" s="566"/>
    </row>
    <row r="112" spans="1:43" s="524" customFormat="1">
      <c r="A112" s="26" t="s">
        <v>127</v>
      </c>
      <c r="B112" s="17">
        <v>0</v>
      </c>
      <c r="C112" s="17">
        <v>0</v>
      </c>
      <c r="D112" s="17">
        <v>0</v>
      </c>
      <c r="E112" s="17">
        <v>0</v>
      </c>
      <c r="F112" s="17">
        <v>1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2</v>
      </c>
      <c r="M112" s="17"/>
      <c r="N112" s="17">
        <f t="shared" si="8"/>
        <v>3</v>
      </c>
      <c r="O112" s="77"/>
      <c r="P112" s="17">
        <v>0</v>
      </c>
      <c r="Q112" s="17">
        <v>11</v>
      </c>
      <c r="R112" s="17">
        <v>0</v>
      </c>
      <c r="S112" s="17">
        <v>2</v>
      </c>
      <c r="T112" s="17">
        <v>0</v>
      </c>
      <c r="U112" s="17">
        <v>5</v>
      </c>
      <c r="V112" s="17">
        <v>6</v>
      </c>
      <c r="W112" s="17">
        <v>0</v>
      </c>
      <c r="X112" s="17">
        <v>0</v>
      </c>
      <c r="Y112" s="17">
        <v>2</v>
      </c>
      <c r="Z112" s="17">
        <v>0</v>
      </c>
      <c r="AA112" s="17"/>
      <c r="AB112" s="17">
        <f t="shared" si="9"/>
        <v>26</v>
      </c>
      <c r="AD112" s="566"/>
      <c r="AE112" s="566"/>
      <c r="AF112" s="566"/>
      <c r="AG112" s="566"/>
      <c r="AH112" s="581"/>
      <c r="AK112" s="566"/>
      <c r="AL112" s="566"/>
      <c r="AM112" s="566"/>
      <c r="AN112" s="566"/>
      <c r="AO112" s="581"/>
      <c r="AP112" s="566"/>
      <c r="AQ112" s="566"/>
    </row>
    <row r="113" spans="1:43" s="524" customFormat="1">
      <c r="A113" s="26" t="s">
        <v>128</v>
      </c>
      <c r="B113" s="17">
        <v>1</v>
      </c>
      <c r="C113" s="17">
        <v>2</v>
      </c>
      <c r="D113" s="17">
        <v>1</v>
      </c>
      <c r="E113" s="17">
        <v>1</v>
      </c>
      <c r="F113" s="17">
        <v>0</v>
      </c>
      <c r="G113" s="17">
        <v>0</v>
      </c>
      <c r="H113" s="17">
        <v>0</v>
      </c>
      <c r="I113" s="17">
        <v>0</v>
      </c>
      <c r="J113" s="17">
        <v>4</v>
      </c>
      <c r="K113" s="17">
        <v>12</v>
      </c>
      <c r="L113" s="17">
        <v>0</v>
      </c>
      <c r="M113" s="17"/>
      <c r="N113" s="17">
        <f t="shared" si="8"/>
        <v>21</v>
      </c>
      <c r="O113" s="77"/>
      <c r="P113" s="17">
        <v>1</v>
      </c>
      <c r="Q113" s="17">
        <v>2</v>
      </c>
      <c r="R113" s="17">
        <v>0</v>
      </c>
      <c r="S113" s="17">
        <v>0</v>
      </c>
      <c r="T113" s="17">
        <v>0</v>
      </c>
      <c r="U113" s="17">
        <v>5</v>
      </c>
      <c r="V113" s="17">
        <v>2</v>
      </c>
      <c r="W113" s="17">
        <v>4</v>
      </c>
      <c r="X113" s="17">
        <v>4</v>
      </c>
      <c r="Y113" s="17">
        <v>8</v>
      </c>
      <c r="Z113" s="17">
        <v>2</v>
      </c>
      <c r="AA113" s="17"/>
      <c r="AB113" s="17">
        <f t="shared" si="9"/>
        <v>28</v>
      </c>
      <c r="AD113" s="566"/>
      <c r="AE113" s="566"/>
      <c r="AF113" s="566"/>
      <c r="AG113" s="566"/>
      <c r="AH113" s="581"/>
      <c r="AK113" s="566"/>
      <c r="AL113" s="566"/>
      <c r="AM113" s="566"/>
      <c r="AN113" s="566"/>
      <c r="AO113" s="581"/>
      <c r="AP113" s="566"/>
      <c r="AQ113" s="566"/>
    </row>
    <row r="114" spans="1:43" s="524" customFormat="1">
      <c r="A114" s="26" t="s">
        <v>129</v>
      </c>
      <c r="B114" s="17">
        <v>2</v>
      </c>
      <c r="C114" s="17">
        <v>0</v>
      </c>
      <c r="D114" s="17">
        <v>11</v>
      </c>
      <c r="E114" s="17">
        <v>1</v>
      </c>
      <c r="F114" s="17">
        <v>2</v>
      </c>
      <c r="G114" s="17">
        <v>23</v>
      </c>
      <c r="H114" s="17">
        <v>6</v>
      </c>
      <c r="I114" s="17">
        <v>20</v>
      </c>
      <c r="J114" s="17">
        <v>2</v>
      </c>
      <c r="K114" s="17">
        <v>0</v>
      </c>
      <c r="L114" s="17">
        <v>0</v>
      </c>
      <c r="M114" s="17"/>
      <c r="N114" s="17">
        <f t="shared" si="8"/>
        <v>67</v>
      </c>
      <c r="O114" s="77"/>
      <c r="P114" s="17">
        <v>0</v>
      </c>
      <c r="Q114" s="17">
        <v>1</v>
      </c>
      <c r="R114" s="17">
        <v>20</v>
      </c>
      <c r="S114" s="17">
        <v>12</v>
      </c>
      <c r="T114" s="17">
        <v>7</v>
      </c>
      <c r="U114" s="17">
        <v>0</v>
      </c>
      <c r="V114" s="17">
        <v>3</v>
      </c>
      <c r="W114" s="17">
        <v>3</v>
      </c>
      <c r="X114" s="17">
        <v>2</v>
      </c>
      <c r="Y114" s="17">
        <v>0</v>
      </c>
      <c r="Z114" s="17">
        <v>0</v>
      </c>
      <c r="AA114" s="17"/>
      <c r="AB114" s="17">
        <f t="shared" si="9"/>
        <v>48</v>
      </c>
      <c r="AD114" s="566"/>
      <c r="AE114" s="566"/>
      <c r="AF114" s="566"/>
      <c r="AG114" s="566"/>
      <c r="AH114" s="581"/>
      <c r="AK114" s="566"/>
      <c r="AL114" s="566"/>
      <c r="AM114" s="566"/>
      <c r="AN114" s="566"/>
      <c r="AO114" s="581"/>
      <c r="AP114" s="566"/>
      <c r="AQ114" s="566"/>
    </row>
    <row r="115" spans="1:43" s="524" customFormat="1">
      <c r="A115" s="26" t="s">
        <v>130</v>
      </c>
      <c r="B115" s="17">
        <v>3</v>
      </c>
      <c r="C115" s="17">
        <v>2</v>
      </c>
      <c r="D115" s="17">
        <v>0</v>
      </c>
      <c r="E115" s="17">
        <v>7</v>
      </c>
      <c r="F115" s="17">
        <v>16</v>
      </c>
      <c r="G115" s="17">
        <v>2</v>
      </c>
      <c r="H115" s="17">
        <v>5</v>
      </c>
      <c r="I115" s="17">
        <v>15</v>
      </c>
      <c r="J115" s="17">
        <v>4</v>
      </c>
      <c r="K115" s="17">
        <v>3</v>
      </c>
      <c r="L115" s="17">
        <v>5</v>
      </c>
      <c r="M115" s="17"/>
      <c r="N115" s="17">
        <f t="shared" si="8"/>
        <v>62</v>
      </c>
      <c r="O115" s="77"/>
      <c r="P115" s="17">
        <v>0</v>
      </c>
      <c r="Q115" s="17">
        <v>2</v>
      </c>
      <c r="R115" s="17">
        <v>0</v>
      </c>
      <c r="S115" s="17">
        <v>4</v>
      </c>
      <c r="T115" s="17">
        <v>6</v>
      </c>
      <c r="U115" s="17">
        <v>8</v>
      </c>
      <c r="V115" s="17">
        <v>8</v>
      </c>
      <c r="W115" s="17">
        <v>2</v>
      </c>
      <c r="X115" s="17">
        <v>6</v>
      </c>
      <c r="Y115" s="17">
        <v>1</v>
      </c>
      <c r="Z115" s="17">
        <v>7</v>
      </c>
      <c r="AA115" s="17"/>
      <c r="AB115" s="17">
        <f t="shared" si="9"/>
        <v>44</v>
      </c>
      <c r="AD115" s="566"/>
      <c r="AE115" s="566"/>
      <c r="AF115" s="566"/>
      <c r="AG115" s="566"/>
      <c r="AH115" s="581"/>
      <c r="AK115" s="566"/>
      <c r="AL115" s="566"/>
      <c r="AM115" s="566"/>
      <c r="AN115" s="566"/>
      <c r="AO115" s="581"/>
      <c r="AP115" s="566"/>
      <c r="AQ115" s="566"/>
    </row>
    <row r="116" spans="1:43" s="524" customFormat="1">
      <c r="A116" s="26" t="s">
        <v>131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11</v>
      </c>
      <c r="H116" s="17">
        <v>0</v>
      </c>
      <c r="I116" s="17">
        <v>2</v>
      </c>
      <c r="J116" s="17">
        <v>0</v>
      </c>
      <c r="K116" s="17">
        <v>0</v>
      </c>
      <c r="L116" s="17">
        <v>0</v>
      </c>
      <c r="M116" s="17"/>
      <c r="N116" s="17">
        <f t="shared" si="8"/>
        <v>13</v>
      </c>
      <c r="O116" s="77"/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7">
        <v>0</v>
      </c>
      <c r="Y116" s="17">
        <v>0</v>
      </c>
      <c r="Z116" s="17">
        <v>0</v>
      </c>
      <c r="AA116" s="17"/>
      <c r="AB116" s="17">
        <f t="shared" si="9"/>
        <v>0</v>
      </c>
      <c r="AD116" s="566"/>
      <c r="AE116" s="566"/>
      <c r="AF116" s="566"/>
      <c r="AG116" s="566"/>
      <c r="AH116" s="581"/>
      <c r="AK116" s="566"/>
      <c r="AL116" s="566"/>
      <c r="AM116" s="566"/>
      <c r="AN116" s="566"/>
      <c r="AO116" s="581"/>
      <c r="AP116" s="566"/>
      <c r="AQ116" s="566"/>
    </row>
    <row r="117" spans="1:43" s="524" customFormat="1">
      <c r="A117" s="25" t="s">
        <v>21</v>
      </c>
      <c r="B117" s="20">
        <v>2</v>
      </c>
      <c r="C117" s="20">
        <v>0</v>
      </c>
      <c r="D117" s="20">
        <v>3</v>
      </c>
      <c r="E117" s="20">
        <v>16</v>
      </c>
      <c r="F117" s="20">
        <v>92</v>
      </c>
      <c r="G117" s="20">
        <v>145</v>
      </c>
      <c r="H117" s="20">
        <v>209</v>
      </c>
      <c r="I117" s="20">
        <v>193</v>
      </c>
      <c r="J117" s="20">
        <v>322</v>
      </c>
      <c r="K117" s="20">
        <v>96</v>
      </c>
      <c r="L117" s="20">
        <v>4</v>
      </c>
      <c r="M117" s="20"/>
      <c r="N117" s="20">
        <f t="shared" si="8"/>
        <v>1082</v>
      </c>
      <c r="O117" s="70"/>
      <c r="P117" s="20">
        <v>4</v>
      </c>
      <c r="Q117" s="20">
        <v>7</v>
      </c>
      <c r="R117" s="20">
        <v>12</v>
      </c>
      <c r="S117" s="20">
        <v>10</v>
      </c>
      <c r="T117" s="20">
        <v>70</v>
      </c>
      <c r="U117" s="20">
        <v>52</v>
      </c>
      <c r="V117" s="20">
        <v>78</v>
      </c>
      <c r="W117" s="20">
        <v>59</v>
      </c>
      <c r="X117" s="20">
        <v>20</v>
      </c>
      <c r="Y117" s="20">
        <v>18</v>
      </c>
      <c r="Z117" s="20">
        <v>8</v>
      </c>
      <c r="AA117" s="20"/>
      <c r="AB117" s="20">
        <f t="shared" si="9"/>
        <v>338</v>
      </c>
      <c r="AD117" s="566"/>
      <c r="AE117" s="566"/>
      <c r="AF117" s="566"/>
      <c r="AG117" s="566"/>
      <c r="AH117" s="581"/>
      <c r="AK117" s="566"/>
      <c r="AL117" s="566"/>
      <c r="AM117" s="566"/>
      <c r="AN117" s="566"/>
      <c r="AO117" s="581"/>
      <c r="AP117" s="566"/>
      <c r="AQ117" s="566"/>
    </row>
    <row r="118" spans="1:43" s="524" customFormat="1">
      <c r="A118" s="26" t="s">
        <v>132</v>
      </c>
      <c r="B118" s="17">
        <v>2</v>
      </c>
      <c r="C118" s="17">
        <v>0</v>
      </c>
      <c r="D118" s="17">
        <v>0</v>
      </c>
      <c r="E118" s="17">
        <v>10</v>
      </c>
      <c r="F118" s="17">
        <v>52</v>
      </c>
      <c r="G118" s="17">
        <v>107</v>
      </c>
      <c r="H118" s="17">
        <v>170</v>
      </c>
      <c r="I118" s="17">
        <v>77</v>
      </c>
      <c r="J118" s="17">
        <v>46</v>
      </c>
      <c r="K118" s="17">
        <v>15</v>
      </c>
      <c r="L118" s="17">
        <v>2</v>
      </c>
      <c r="M118" s="17"/>
      <c r="N118" s="17">
        <f t="shared" si="8"/>
        <v>481</v>
      </c>
      <c r="O118" s="77"/>
      <c r="P118" s="17">
        <v>1</v>
      </c>
      <c r="Q118" s="17">
        <v>4</v>
      </c>
      <c r="R118" s="17">
        <v>10</v>
      </c>
      <c r="S118" s="17">
        <v>6</v>
      </c>
      <c r="T118" s="17">
        <v>54</v>
      </c>
      <c r="U118" s="17">
        <v>29</v>
      </c>
      <c r="V118" s="17">
        <v>62</v>
      </c>
      <c r="W118" s="17">
        <v>57</v>
      </c>
      <c r="X118" s="17">
        <v>16</v>
      </c>
      <c r="Y118" s="17">
        <v>14</v>
      </c>
      <c r="Z118" s="17">
        <v>2</v>
      </c>
      <c r="AA118" s="17"/>
      <c r="AB118" s="17">
        <f t="shared" si="9"/>
        <v>255</v>
      </c>
      <c r="AD118" s="566"/>
      <c r="AE118" s="566"/>
      <c r="AF118" s="566"/>
      <c r="AG118" s="566"/>
      <c r="AH118" s="581"/>
      <c r="AK118" s="566"/>
      <c r="AL118" s="566"/>
      <c r="AM118" s="566"/>
      <c r="AN118" s="566"/>
      <c r="AO118" s="581"/>
      <c r="AP118" s="566"/>
      <c r="AQ118" s="566"/>
    </row>
    <row r="119" spans="1:43" s="524" customFormat="1">
      <c r="A119" s="26" t="s">
        <v>133</v>
      </c>
      <c r="B119" s="17">
        <v>0</v>
      </c>
      <c r="C119" s="17">
        <v>0</v>
      </c>
      <c r="D119" s="17">
        <v>2</v>
      </c>
      <c r="E119" s="17">
        <v>0</v>
      </c>
      <c r="F119" s="17">
        <v>33</v>
      </c>
      <c r="G119" s="17">
        <v>38</v>
      </c>
      <c r="H119" s="17">
        <v>11</v>
      </c>
      <c r="I119" s="17">
        <v>21</v>
      </c>
      <c r="J119" s="17">
        <v>9</v>
      </c>
      <c r="K119" s="17">
        <v>5</v>
      </c>
      <c r="L119" s="17">
        <v>2</v>
      </c>
      <c r="M119" s="17"/>
      <c r="N119" s="17">
        <f t="shared" si="8"/>
        <v>121</v>
      </c>
      <c r="O119" s="77"/>
      <c r="P119" s="17">
        <v>1</v>
      </c>
      <c r="Q119" s="17">
        <v>3</v>
      </c>
      <c r="R119" s="17">
        <v>1</v>
      </c>
      <c r="S119" s="17">
        <v>0</v>
      </c>
      <c r="T119" s="17">
        <v>14</v>
      </c>
      <c r="U119" s="17">
        <v>10</v>
      </c>
      <c r="V119" s="17">
        <v>5</v>
      </c>
      <c r="W119" s="17">
        <v>0</v>
      </c>
      <c r="X119" s="17">
        <v>4</v>
      </c>
      <c r="Y119" s="17">
        <v>4</v>
      </c>
      <c r="Z119" s="17">
        <v>6</v>
      </c>
      <c r="AA119" s="17"/>
      <c r="AB119" s="17">
        <f t="shared" si="9"/>
        <v>48</v>
      </c>
      <c r="AD119" s="566"/>
      <c r="AE119" s="566"/>
      <c r="AF119" s="566"/>
      <c r="AG119" s="566"/>
      <c r="AH119" s="581"/>
      <c r="AK119" s="566"/>
      <c r="AL119" s="566"/>
      <c r="AM119" s="566"/>
      <c r="AN119" s="566"/>
      <c r="AO119" s="581"/>
      <c r="AP119" s="566"/>
      <c r="AQ119" s="566"/>
    </row>
    <row r="120" spans="1:43" s="524" customFormat="1">
      <c r="A120" s="26" t="s">
        <v>134</v>
      </c>
      <c r="B120" s="17">
        <v>0</v>
      </c>
      <c r="C120" s="17">
        <v>0</v>
      </c>
      <c r="D120" s="17">
        <v>1</v>
      </c>
      <c r="E120" s="17">
        <v>6</v>
      </c>
      <c r="F120" s="17">
        <v>7</v>
      </c>
      <c r="G120" s="17">
        <v>0</v>
      </c>
      <c r="H120" s="17">
        <v>28</v>
      </c>
      <c r="I120" s="17">
        <v>95</v>
      </c>
      <c r="J120" s="17">
        <v>267</v>
      </c>
      <c r="K120" s="17">
        <v>76</v>
      </c>
      <c r="L120" s="17">
        <v>0</v>
      </c>
      <c r="M120" s="17"/>
      <c r="N120" s="17">
        <f t="shared" si="8"/>
        <v>480</v>
      </c>
      <c r="O120" s="77"/>
      <c r="P120" s="17">
        <v>2</v>
      </c>
      <c r="Q120" s="17">
        <v>0</v>
      </c>
      <c r="R120" s="17">
        <v>1</v>
      </c>
      <c r="S120" s="17">
        <v>4</v>
      </c>
      <c r="T120" s="17">
        <v>2</v>
      </c>
      <c r="U120" s="17">
        <v>13</v>
      </c>
      <c r="V120" s="17">
        <v>11</v>
      </c>
      <c r="W120" s="17">
        <v>2</v>
      </c>
      <c r="X120" s="17">
        <v>0</v>
      </c>
      <c r="Y120" s="17">
        <v>0</v>
      </c>
      <c r="Z120" s="17">
        <v>0</v>
      </c>
      <c r="AA120" s="17"/>
      <c r="AB120" s="17">
        <f t="shared" si="9"/>
        <v>35</v>
      </c>
      <c r="AD120" s="566"/>
      <c r="AE120" s="566"/>
      <c r="AF120" s="566"/>
      <c r="AG120" s="566"/>
      <c r="AH120" s="581"/>
      <c r="AK120" s="566"/>
      <c r="AL120" s="566"/>
      <c r="AM120" s="566"/>
      <c r="AN120" s="566"/>
      <c r="AO120" s="581"/>
      <c r="AP120" s="566"/>
      <c r="AQ120" s="566"/>
    </row>
    <row r="121" spans="1:43" s="524" customFormat="1">
      <c r="A121" s="25" t="s">
        <v>375</v>
      </c>
      <c r="B121" s="20">
        <v>74</v>
      </c>
      <c r="C121" s="20">
        <v>186</v>
      </c>
      <c r="D121" s="20">
        <v>45</v>
      </c>
      <c r="E121" s="20">
        <v>56</v>
      </c>
      <c r="F121" s="20">
        <v>336</v>
      </c>
      <c r="G121" s="20">
        <v>399</v>
      </c>
      <c r="H121" s="20">
        <v>807</v>
      </c>
      <c r="I121" s="20">
        <v>299</v>
      </c>
      <c r="J121" s="20">
        <v>108</v>
      </c>
      <c r="K121" s="20">
        <v>126</v>
      </c>
      <c r="L121" s="20">
        <v>152</v>
      </c>
      <c r="M121" s="20"/>
      <c r="N121" s="20">
        <f t="shared" si="8"/>
        <v>2588</v>
      </c>
      <c r="O121" s="70"/>
      <c r="P121" s="20">
        <v>198</v>
      </c>
      <c r="Q121" s="20">
        <v>271</v>
      </c>
      <c r="R121" s="20">
        <v>171</v>
      </c>
      <c r="S121" s="20">
        <v>241</v>
      </c>
      <c r="T121" s="20">
        <v>211</v>
      </c>
      <c r="U121" s="20">
        <v>287</v>
      </c>
      <c r="V121" s="20">
        <v>292</v>
      </c>
      <c r="W121" s="20">
        <v>256</v>
      </c>
      <c r="X121" s="20">
        <v>245</v>
      </c>
      <c r="Y121" s="20">
        <v>178</v>
      </c>
      <c r="Z121" s="20">
        <v>192</v>
      </c>
      <c r="AA121" s="20"/>
      <c r="AB121" s="20">
        <f t="shared" si="9"/>
        <v>2542</v>
      </c>
      <c r="AD121" s="566"/>
      <c r="AE121" s="566"/>
      <c r="AF121" s="566"/>
      <c r="AG121" s="566"/>
      <c r="AH121" s="581"/>
      <c r="AK121" s="566"/>
      <c r="AL121" s="566"/>
      <c r="AM121" s="566"/>
      <c r="AN121" s="566"/>
      <c r="AO121" s="581"/>
      <c r="AP121" s="566"/>
      <c r="AQ121" s="566"/>
    </row>
    <row r="122" spans="1:43" s="524" customFormat="1">
      <c r="A122" s="23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7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D122" s="566"/>
      <c r="AE122" s="566"/>
      <c r="AF122" s="566"/>
      <c r="AG122" s="566"/>
      <c r="AH122" s="581"/>
      <c r="AK122" s="566"/>
      <c r="AL122" s="566"/>
      <c r="AM122" s="566"/>
      <c r="AN122" s="566"/>
      <c r="AO122" s="581"/>
      <c r="AP122" s="566"/>
      <c r="AQ122" s="566"/>
    </row>
    <row r="123" spans="1:43" s="524" customFormat="1" ht="15.75" thickBot="1">
      <c r="A123" s="532" t="s">
        <v>135</v>
      </c>
      <c r="B123" s="533">
        <v>3102</v>
      </c>
      <c r="C123" s="533">
        <v>3085</v>
      </c>
      <c r="D123" s="533">
        <v>3129</v>
      </c>
      <c r="E123" s="533">
        <v>2860</v>
      </c>
      <c r="F123" s="533">
        <v>3060</v>
      </c>
      <c r="G123" s="533">
        <v>4877</v>
      </c>
      <c r="H123" s="533">
        <v>3928</v>
      </c>
      <c r="I123" s="533">
        <v>2462</v>
      </c>
      <c r="J123" s="533">
        <v>2953</v>
      </c>
      <c r="K123" s="533">
        <v>2757</v>
      </c>
      <c r="L123" s="533">
        <v>2467</v>
      </c>
      <c r="M123" s="533"/>
      <c r="N123" s="533">
        <f t="shared" si="8"/>
        <v>34680</v>
      </c>
      <c r="O123" s="531"/>
      <c r="P123" s="533">
        <v>3159</v>
      </c>
      <c r="Q123" s="533">
        <v>2566</v>
      </c>
      <c r="R123" s="533">
        <v>2756</v>
      </c>
      <c r="S123" s="533">
        <v>3365</v>
      </c>
      <c r="T123" s="533">
        <v>2964</v>
      </c>
      <c r="U123" s="533">
        <v>3146</v>
      </c>
      <c r="V123" s="533">
        <v>3550</v>
      </c>
      <c r="W123" s="533">
        <v>2731</v>
      </c>
      <c r="X123" s="533">
        <v>3052</v>
      </c>
      <c r="Y123" s="533">
        <v>2468</v>
      </c>
      <c r="Z123" s="533">
        <v>3136</v>
      </c>
      <c r="AA123" s="533"/>
      <c r="AB123" s="533">
        <f t="shared" si="9"/>
        <v>32893</v>
      </c>
      <c r="AD123" s="566"/>
      <c r="AE123" s="566"/>
      <c r="AF123" s="566"/>
      <c r="AG123" s="566"/>
      <c r="AH123" s="581"/>
      <c r="AK123" s="566"/>
      <c r="AL123" s="566"/>
      <c r="AM123" s="566"/>
      <c r="AN123" s="566"/>
      <c r="AO123" s="581"/>
      <c r="AP123" s="566"/>
      <c r="AQ123" s="566"/>
    </row>
    <row r="124" spans="1:43" s="524" customFormat="1">
      <c r="A124" s="24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70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D124" s="566"/>
      <c r="AE124" s="566"/>
      <c r="AF124" s="566"/>
      <c r="AG124" s="566"/>
      <c r="AH124" s="581"/>
      <c r="AK124" s="566"/>
      <c r="AL124" s="566"/>
      <c r="AM124" s="566"/>
      <c r="AN124" s="566"/>
      <c r="AO124" s="581"/>
      <c r="AP124" s="566"/>
      <c r="AQ124" s="566"/>
    </row>
    <row r="125" spans="1:43" s="524" customFormat="1" ht="15.75" thickBot="1">
      <c r="A125" s="529" t="s">
        <v>136</v>
      </c>
      <c r="B125" s="530">
        <v>1034</v>
      </c>
      <c r="C125" s="530">
        <v>630</v>
      </c>
      <c r="D125" s="530">
        <v>1126</v>
      </c>
      <c r="E125" s="530">
        <v>827</v>
      </c>
      <c r="F125" s="530">
        <v>807</v>
      </c>
      <c r="G125" s="530">
        <v>1725</v>
      </c>
      <c r="H125" s="530">
        <v>971</v>
      </c>
      <c r="I125" s="530">
        <v>937</v>
      </c>
      <c r="J125" s="530">
        <v>1524</v>
      </c>
      <c r="K125" s="530">
        <v>1181</v>
      </c>
      <c r="L125" s="530">
        <v>751</v>
      </c>
      <c r="M125" s="530"/>
      <c r="N125" s="530">
        <f t="shared" si="8"/>
        <v>11513</v>
      </c>
      <c r="O125" s="531"/>
      <c r="P125" s="530">
        <v>1363</v>
      </c>
      <c r="Q125" s="530">
        <v>896</v>
      </c>
      <c r="R125" s="530">
        <v>973</v>
      </c>
      <c r="S125" s="530">
        <v>1084</v>
      </c>
      <c r="T125" s="530">
        <v>903</v>
      </c>
      <c r="U125" s="530">
        <v>1148</v>
      </c>
      <c r="V125" s="530">
        <v>1030</v>
      </c>
      <c r="W125" s="530">
        <v>721</v>
      </c>
      <c r="X125" s="530">
        <v>1120</v>
      </c>
      <c r="Y125" s="530">
        <v>836</v>
      </c>
      <c r="Z125" s="530">
        <v>1112</v>
      </c>
      <c r="AA125" s="530"/>
      <c r="AB125" s="530">
        <f t="shared" si="9"/>
        <v>11186</v>
      </c>
      <c r="AD125" s="566"/>
      <c r="AE125" s="566"/>
      <c r="AF125" s="566"/>
      <c r="AG125" s="566"/>
      <c r="AH125" s="581"/>
      <c r="AK125" s="566"/>
      <c r="AL125" s="566"/>
      <c r="AM125" s="566"/>
      <c r="AN125" s="566"/>
      <c r="AO125" s="581"/>
      <c r="AP125" s="566"/>
      <c r="AQ125" s="566"/>
    </row>
    <row r="126" spans="1:43" s="524" customFormat="1">
      <c r="A126" s="24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70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D126" s="566"/>
      <c r="AE126" s="566"/>
      <c r="AF126" s="566"/>
      <c r="AG126" s="566"/>
      <c r="AH126" s="581"/>
      <c r="AK126" s="566"/>
      <c r="AL126" s="566"/>
      <c r="AM126" s="566"/>
      <c r="AN126" s="566"/>
      <c r="AO126" s="581"/>
      <c r="AP126" s="566"/>
      <c r="AQ126" s="566"/>
    </row>
    <row r="127" spans="1:43" s="524" customFormat="1" ht="15.75" thickBot="1">
      <c r="A127" s="529" t="s">
        <v>137</v>
      </c>
      <c r="B127" s="530">
        <v>461</v>
      </c>
      <c r="C127" s="530">
        <v>379</v>
      </c>
      <c r="D127" s="530">
        <v>555</v>
      </c>
      <c r="E127" s="530">
        <v>457</v>
      </c>
      <c r="F127" s="530">
        <v>520</v>
      </c>
      <c r="G127" s="530">
        <v>730</v>
      </c>
      <c r="H127" s="530">
        <v>498</v>
      </c>
      <c r="I127" s="530">
        <v>359</v>
      </c>
      <c r="J127" s="530">
        <v>380</v>
      </c>
      <c r="K127" s="530">
        <v>436</v>
      </c>
      <c r="L127" s="530">
        <v>429</v>
      </c>
      <c r="M127" s="530"/>
      <c r="N127" s="530">
        <f t="shared" si="8"/>
        <v>5204</v>
      </c>
      <c r="O127" s="531"/>
      <c r="P127" s="530">
        <v>344</v>
      </c>
      <c r="Q127" s="530">
        <v>332</v>
      </c>
      <c r="R127" s="530">
        <v>395</v>
      </c>
      <c r="S127" s="530">
        <v>550</v>
      </c>
      <c r="T127" s="530">
        <v>520</v>
      </c>
      <c r="U127" s="530">
        <v>519</v>
      </c>
      <c r="V127" s="530">
        <v>481</v>
      </c>
      <c r="W127" s="530">
        <v>415</v>
      </c>
      <c r="X127" s="530">
        <v>518</v>
      </c>
      <c r="Y127" s="530">
        <v>501</v>
      </c>
      <c r="Z127" s="530">
        <v>535</v>
      </c>
      <c r="AA127" s="530"/>
      <c r="AB127" s="530">
        <f t="shared" si="9"/>
        <v>5110</v>
      </c>
      <c r="AD127" s="566"/>
      <c r="AE127" s="566"/>
      <c r="AF127" s="566"/>
      <c r="AG127" s="566"/>
      <c r="AH127" s="581"/>
      <c r="AK127" s="566"/>
      <c r="AL127" s="566"/>
      <c r="AM127" s="566"/>
      <c r="AN127" s="566"/>
      <c r="AO127" s="581"/>
      <c r="AP127" s="566"/>
      <c r="AQ127" s="566"/>
    </row>
    <row r="128" spans="1:43" s="524" customFormat="1">
      <c r="A128" s="23" t="s">
        <v>138</v>
      </c>
      <c r="B128" s="17">
        <v>4</v>
      </c>
      <c r="C128" s="17">
        <v>5</v>
      </c>
      <c r="D128" s="17">
        <v>15</v>
      </c>
      <c r="E128" s="17">
        <v>1</v>
      </c>
      <c r="F128" s="17">
        <v>0</v>
      </c>
      <c r="G128" s="17">
        <v>14</v>
      </c>
      <c r="H128" s="17">
        <v>0</v>
      </c>
      <c r="I128" s="17">
        <v>2</v>
      </c>
      <c r="J128" s="17">
        <v>4</v>
      </c>
      <c r="K128" s="17">
        <v>5</v>
      </c>
      <c r="L128" s="17">
        <v>4</v>
      </c>
      <c r="M128" s="17"/>
      <c r="N128" s="17">
        <f t="shared" si="8"/>
        <v>54</v>
      </c>
      <c r="O128" s="77"/>
      <c r="P128" s="17">
        <v>4</v>
      </c>
      <c r="Q128" s="17">
        <v>2</v>
      </c>
      <c r="R128" s="17">
        <v>0</v>
      </c>
      <c r="S128" s="17">
        <v>0</v>
      </c>
      <c r="T128" s="17">
        <v>12</v>
      </c>
      <c r="U128" s="17">
        <v>5</v>
      </c>
      <c r="V128" s="17">
        <v>3</v>
      </c>
      <c r="W128" s="17">
        <v>3</v>
      </c>
      <c r="X128" s="17">
        <v>0</v>
      </c>
      <c r="Y128" s="17">
        <v>5</v>
      </c>
      <c r="Z128" s="17">
        <v>11</v>
      </c>
      <c r="AA128" s="17"/>
      <c r="AB128" s="17">
        <f t="shared" si="9"/>
        <v>45</v>
      </c>
      <c r="AD128" s="566"/>
      <c r="AE128" s="566"/>
      <c r="AF128" s="566"/>
      <c r="AG128" s="566"/>
      <c r="AH128" s="581"/>
      <c r="AK128" s="566"/>
      <c r="AL128" s="566"/>
      <c r="AM128" s="566"/>
      <c r="AN128" s="566"/>
      <c r="AO128" s="581"/>
      <c r="AP128" s="566"/>
      <c r="AQ128" s="566"/>
    </row>
    <row r="129" spans="1:43" s="524" customFormat="1">
      <c r="A129" s="23" t="s">
        <v>139</v>
      </c>
      <c r="B129" s="17">
        <v>118</v>
      </c>
      <c r="C129" s="17">
        <v>89</v>
      </c>
      <c r="D129" s="17">
        <v>129</v>
      </c>
      <c r="E129" s="17">
        <v>142</v>
      </c>
      <c r="F129" s="17">
        <v>101</v>
      </c>
      <c r="G129" s="17">
        <v>245</v>
      </c>
      <c r="H129" s="17">
        <v>144</v>
      </c>
      <c r="I129" s="17">
        <v>103</v>
      </c>
      <c r="J129" s="17">
        <v>139</v>
      </c>
      <c r="K129" s="17">
        <v>147</v>
      </c>
      <c r="L129" s="17">
        <v>92</v>
      </c>
      <c r="M129" s="17"/>
      <c r="N129" s="17">
        <f t="shared" si="8"/>
        <v>1449</v>
      </c>
      <c r="O129" s="77"/>
      <c r="P129" s="17">
        <v>106</v>
      </c>
      <c r="Q129" s="17">
        <v>115</v>
      </c>
      <c r="R129" s="17">
        <v>128</v>
      </c>
      <c r="S129" s="17">
        <v>204</v>
      </c>
      <c r="T129" s="17">
        <v>159</v>
      </c>
      <c r="U129" s="17">
        <v>153</v>
      </c>
      <c r="V129" s="17">
        <v>201</v>
      </c>
      <c r="W129" s="17">
        <v>145</v>
      </c>
      <c r="X129" s="17">
        <v>138</v>
      </c>
      <c r="Y129" s="17">
        <v>135</v>
      </c>
      <c r="Z129" s="17">
        <v>171</v>
      </c>
      <c r="AA129" s="17"/>
      <c r="AB129" s="17">
        <f t="shared" si="9"/>
        <v>1655</v>
      </c>
      <c r="AD129" s="566"/>
      <c r="AE129" s="566"/>
      <c r="AF129" s="566"/>
      <c r="AG129" s="566"/>
      <c r="AH129" s="581"/>
      <c r="AK129" s="566"/>
      <c r="AL129" s="566"/>
      <c r="AM129" s="566"/>
      <c r="AN129" s="566"/>
      <c r="AO129" s="581"/>
      <c r="AP129" s="566"/>
      <c r="AQ129" s="566"/>
    </row>
    <row r="130" spans="1:43" s="524" customFormat="1">
      <c r="A130" s="23" t="s">
        <v>140</v>
      </c>
      <c r="B130" s="17">
        <v>31</v>
      </c>
      <c r="C130" s="17">
        <v>27</v>
      </c>
      <c r="D130" s="17">
        <v>47</v>
      </c>
      <c r="E130" s="17">
        <v>42</v>
      </c>
      <c r="F130" s="17">
        <v>46</v>
      </c>
      <c r="G130" s="17">
        <v>44</v>
      </c>
      <c r="H130" s="17">
        <v>30</v>
      </c>
      <c r="I130" s="17">
        <v>12</v>
      </c>
      <c r="J130" s="17">
        <v>23</v>
      </c>
      <c r="K130" s="17">
        <v>23</v>
      </c>
      <c r="L130" s="17">
        <v>4</v>
      </c>
      <c r="M130" s="17"/>
      <c r="N130" s="17">
        <f t="shared" si="8"/>
        <v>329</v>
      </c>
      <c r="O130" s="77"/>
      <c r="P130" s="17">
        <v>9</v>
      </c>
      <c r="Q130" s="17">
        <v>14</v>
      </c>
      <c r="R130" s="17">
        <v>16</v>
      </c>
      <c r="S130" s="17">
        <v>32</v>
      </c>
      <c r="T130" s="17">
        <v>21</v>
      </c>
      <c r="U130" s="17">
        <v>41</v>
      </c>
      <c r="V130" s="17">
        <v>23</v>
      </c>
      <c r="W130" s="17">
        <v>28</v>
      </c>
      <c r="X130" s="17">
        <v>64</v>
      </c>
      <c r="Y130" s="17">
        <v>24</v>
      </c>
      <c r="Z130" s="17">
        <v>41</v>
      </c>
      <c r="AA130" s="17"/>
      <c r="AB130" s="17">
        <f t="shared" si="9"/>
        <v>313</v>
      </c>
      <c r="AD130" s="566"/>
      <c r="AE130" s="566"/>
      <c r="AF130" s="566"/>
      <c r="AG130" s="566"/>
      <c r="AH130" s="581"/>
      <c r="AK130" s="566"/>
      <c r="AL130" s="566"/>
      <c r="AM130" s="566"/>
      <c r="AN130" s="566"/>
      <c r="AO130" s="581"/>
      <c r="AP130" s="566"/>
      <c r="AQ130" s="566"/>
    </row>
    <row r="131" spans="1:43" s="524" customFormat="1">
      <c r="A131" s="23" t="s">
        <v>141</v>
      </c>
      <c r="B131" s="17">
        <v>117</v>
      </c>
      <c r="C131" s="17">
        <v>51</v>
      </c>
      <c r="D131" s="17">
        <v>87</v>
      </c>
      <c r="E131" s="17">
        <v>73</v>
      </c>
      <c r="F131" s="17">
        <v>138</v>
      </c>
      <c r="G131" s="17">
        <v>138</v>
      </c>
      <c r="H131" s="17">
        <v>64</v>
      </c>
      <c r="I131" s="17">
        <v>35</v>
      </c>
      <c r="J131" s="17">
        <v>53</v>
      </c>
      <c r="K131" s="17">
        <v>76</v>
      </c>
      <c r="L131" s="17">
        <v>103</v>
      </c>
      <c r="M131" s="17"/>
      <c r="N131" s="17">
        <f t="shared" si="8"/>
        <v>935</v>
      </c>
      <c r="O131" s="77"/>
      <c r="P131" s="17">
        <v>104</v>
      </c>
      <c r="Q131" s="17">
        <v>96</v>
      </c>
      <c r="R131" s="17">
        <v>146</v>
      </c>
      <c r="S131" s="17">
        <v>63</v>
      </c>
      <c r="T131" s="17">
        <v>115</v>
      </c>
      <c r="U131" s="17">
        <v>133</v>
      </c>
      <c r="V131" s="17">
        <v>96</v>
      </c>
      <c r="W131" s="17">
        <v>31</v>
      </c>
      <c r="X131" s="17">
        <v>117</v>
      </c>
      <c r="Y131" s="17">
        <v>136</v>
      </c>
      <c r="Z131" s="17">
        <v>135</v>
      </c>
      <c r="AA131" s="17"/>
      <c r="AB131" s="17">
        <f t="shared" si="9"/>
        <v>1172</v>
      </c>
      <c r="AD131" s="566"/>
      <c r="AE131" s="566"/>
      <c r="AF131" s="566"/>
      <c r="AG131" s="566"/>
      <c r="AH131" s="581"/>
      <c r="AK131" s="566"/>
      <c r="AL131" s="566"/>
      <c r="AM131" s="566"/>
      <c r="AN131" s="566"/>
      <c r="AO131" s="581"/>
      <c r="AP131" s="566"/>
      <c r="AQ131" s="566"/>
    </row>
    <row r="132" spans="1:43" s="524" customFormat="1">
      <c r="A132" s="23" t="s">
        <v>142</v>
      </c>
      <c r="B132" s="17">
        <v>25</v>
      </c>
      <c r="C132" s="17">
        <v>71</v>
      </c>
      <c r="D132" s="17">
        <v>97</v>
      </c>
      <c r="E132" s="17">
        <v>39</v>
      </c>
      <c r="F132" s="17">
        <v>15</v>
      </c>
      <c r="G132" s="17">
        <v>7</v>
      </c>
      <c r="H132" s="17">
        <v>20</v>
      </c>
      <c r="I132" s="17">
        <v>15</v>
      </c>
      <c r="J132" s="17">
        <v>15</v>
      </c>
      <c r="K132" s="17">
        <v>21</v>
      </c>
      <c r="L132" s="17">
        <v>7</v>
      </c>
      <c r="M132" s="17"/>
      <c r="N132" s="17">
        <f t="shared" si="8"/>
        <v>332</v>
      </c>
      <c r="O132" s="77"/>
      <c r="P132" s="17">
        <v>23</v>
      </c>
      <c r="Q132" s="17">
        <v>13</v>
      </c>
      <c r="R132" s="17">
        <v>13</v>
      </c>
      <c r="S132" s="17">
        <v>54</v>
      </c>
      <c r="T132" s="17">
        <v>16</v>
      </c>
      <c r="U132" s="17">
        <v>4</v>
      </c>
      <c r="V132" s="17">
        <v>18</v>
      </c>
      <c r="W132" s="17">
        <v>10</v>
      </c>
      <c r="X132" s="17">
        <v>39</v>
      </c>
      <c r="Y132" s="17">
        <v>9</v>
      </c>
      <c r="Z132" s="17">
        <v>5</v>
      </c>
      <c r="AA132" s="17"/>
      <c r="AB132" s="17">
        <f t="shared" si="9"/>
        <v>204</v>
      </c>
      <c r="AD132" s="566"/>
      <c r="AE132" s="566"/>
      <c r="AF132" s="566"/>
      <c r="AG132" s="566"/>
      <c r="AH132" s="581"/>
      <c r="AK132" s="566"/>
      <c r="AL132" s="566"/>
      <c r="AM132" s="566"/>
      <c r="AN132" s="566"/>
      <c r="AO132" s="581"/>
      <c r="AP132" s="566"/>
      <c r="AQ132" s="566"/>
    </row>
    <row r="133" spans="1:43" s="524" customFormat="1">
      <c r="A133" s="23" t="s">
        <v>143</v>
      </c>
      <c r="B133" s="17">
        <v>22</v>
      </c>
      <c r="C133" s="17">
        <v>28</v>
      </c>
      <c r="D133" s="17">
        <v>31</v>
      </c>
      <c r="E133" s="17">
        <v>4</v>
      </c>
      <c r="F133" s="17">
        <v>9</v>
      </c>
      <c r="G133" s="17">
        <v>1</v>
      </c>
      <c r="H133" s="17">
        <v>22</v>
      </c>
      <c r="I133" s="17">
        <v>14</v>
      </c>
      <c r="J133" s="17">
        <v>6</v>
      </c>
      <c r="K133" s="17">
        <v>7</v>
      </c>
      <c r="L133" s="17">
        <v>4</v>
      </c>
      <c r="M133" s="17"/>
      <c r="N133" s="17">
        <f t="shared" si="8"/>
        <v>148</v>
      </c>
      <c r="O133" s="77"/>
      <c r="P133" s="17">
        <v>14</v>
      </c>
      <c r="Q133" s="17">
        <v>6</v>
      </c>
      <c r="R133" s="17">
        <v>6</v>
      </c>
      <c r="S133" s="17">
        <v>6</v>
      </c>
      <c r="T133" s="17">
        <v>8</v>
      </c>
      <c r="U133" s="17">
        <v>11</v>
      </c>
      <c r="V133" s="17">
        <v>2</v>
      </c>
      <c r="W133" s="17">
        <v>8</v>
      </c>
      <c r="X133" s="17">
        <v>13</v>
      </c>
      <c r="Y133" s="17">
        <v>7</v>
      </c>
      <c r="Z133" s="17">
        <v>12</v>
      </c>
      <c r="AA133" s="17"/>
      <c r="AB133" s="17">
        <f t="shared" si="9"/>
        <v>93</v>
      </c>
      <c r="AD133" s="566"/>
      <c r="AE133" s="566"/>
      <c r="AF133" s="566"/>
      <c r="AG133" s="566"/>
      <c r="AH133" s="581"/>
      <c r="AK133" s="566"/>
      <c r="AL133" s="566"/>
      <c r="AM133" s="566"/>
      <c r="AN133" s="566"/>
      <c r="AO133" s="581"/>
      <c r="AP133" s="566"/>
      <c r="AQ133" s="566"/>
    </row>
    <row r="134" spans="1:43" s="524" customFormat="1">
      <c r="A134" s="23" t="s">
        <v>144</v>
      </c>
      <c r="B134" s="17">
        <v>144</v>
      </c>
      <c r="C134" s="17">
        <v>108</v>
      </c>
      <c r="D134" s="17">
        <v>149</v>
      </c>
      <c r="E134" s="17">
        <v>156</v>
      </c>
      <c r="F134" s="17">
        <v>211</v>
      </c>
      <c r="G134" s="17">
        <v>253</v>
      </c>
      <c r="H134" s="17">
        <v>138</v>
      </c>
      <c r="I134" s="17">
        <v>139</v>
      </c>
      <c r="J134" s="17">
        <v>140</v>
      </c>
      <c r="K134" s="17">
        <v>157</v>
      </c>
      <c r="L134" s="17">
        <v>205</v>
      </c>
      <c r="M134" s="17"/>
      <c r="N134" s="17">
        <f t="shared" ref="N134:N196" si="10">SUM(B134:M134)</f>
        <v>1800</v>
      </c>
      <c r="O134" s="77"/>
      <c r="P134" s="17">
        <v>84</v>
      </c>
      <c r="Q134" s="17">
        <v>86</v>
      </c>
      <c r="R134" s="17">
        <v>86</v>
      </c>
      <c r="S134" s="17">
        <v>191</v>
      </c>
      <c r="T134" s="17">
        <v>188</v>
      </c>
      <c r="U134" s="17">
        <v>172</v>
      </c>
      <c r="V134" s="17">
        <v>138</v>
      </c>
      <c r="W134" s="17">
        <v>190</v>
      </c>
      <c r="X134" s="17">
        <v>147</v>
      </c>
      <c r="Y134" s="17">
        <v>185</v>
      </c>
      <c r="Z134" s="17">
        <v>160</v>
      </c>
      <c r="AA134" s="17"/>
      <c r="AB134" s="17">
        <f t="shared" ref="AB134:AB196" si="11">SUM(P134:AA134)</f>
        <v>1627</v>
      </c>
      <c r="AD134" s="566"/>
      <c r="AE134" s="566"/>
      <c r="AF134" s="566"/>
      <c r="AG134" s="566"/>
      <c r="AH134" s="581"/>
      <c r="AK134" s="566"/>
      <c r="AL134" s="566"/>
      <c r="AM134" s="566"/>
      <c r="AN134" s="566"/>
      <c r="AO134" s="581"/>
      <c r="AP134" s="566"/>
      <c r="AQ134" s="566"/>
    </row>
    <row r="135" spans="1:43" s="524" customFormat="1">
      <c r="A135" s="23" t="s">
        <v>145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28</v>
      </c>
      <c r="H135" s="17">
        <v>80</v>
      </c>
      <c r="I135" s="17">
        <v>39</v>
      </c>
      <c r="J135" s="17">
        <v>0</v>
      </c>
      <c r="K135" s="17">
        <v>0</v>
      </c>
      <c r="L135" s="17">
        <v>10</v>
      </c>
      <c r="M135" s="17"/>
      <c r="N135" s="17">
        <f t="shared" si="10"/>
        <v>157</v>
      </c>
      <c r="O135" s="77"/>
      <c r="P135" s="17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7">
        <v>0</v>
      </c>
      <c r="W135" s="17">
        <v>0</v>
      </c>
      <c r="X135" s="17">
        <v>0</v>
      </c>
      <c r="Y135" s="17">
        <v>0</v>
      </c>
      <c r="Z135" s="17">
        <v>0</v>
      </c>
      <c r="AA135" s="17"/>
      <c r="AB135" s="17">
        <f t="shared" si="11"/>
        <v>1</v>
      </c>
      <c r="AD135" s="566"/>
      <c r="AE135" s="566"/>
      <c r="AF135" s="566"/>
      <c r="AG135" s="566"/>
      <c r="AH135" s="581"/>
      <c r="AK135" s="566"/>
      <c r="AL135" s="566"/>
      <c r="AM135" s="566"/>
      <c r="AN135" s="566"/>
      <c r="AO135" s="581"/>
      <c r="AP135" s="566"/>
      <c r="AQ135" s="566"/>
    </row>
    <row r="136" spans="1:43" s="524" customFormat="1">
      <c r="A136" s="23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7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D136" s="566"/>
      <c r="AE136" s="566"/>
      <c r="AF136" s="566"/>
      <c r="AG136" s="566"/>
      <c r="AH136" s="581"/>
      <c r="AK136" s="566"/>
      <c r="AL136" s="566"/>
      <c r="AM136" s="566"/>
      <c r="AN136" s="566"/>
      <c r="AO136" s="581"/>
      <c r="AP136" s="566"/>
      <c r="AQ136" s="566"/>
    </row>
    <row r="137" spans="1:43" s="524" customFormat="1" ht="15.75" thickBot="1">
      <c r="A137" s="529" t="s">
        <v>146</v>
      </c>
      <c r="B137" s="530">
        <v>1607</v>
      </c>
      <c r="C137" s="530">
        <v>2076</v>
      </c>
      <c r="D137" s="530">
        <v>1448</v>
      </c>
      <c r="E137" s="530">
        <v>1576</v>
      </c>
      <c r="F137" s="530">
        <v>1733</v>
      </c>
      <c r="G137" s="530">
        <v>2422</v>
      </c>
      <c r="H137" s="530">
        <v>2459</v>
      </c>
      <c r="I137" s="530">
        <v>1166</v>
      </c>
      <c r="J137" s="530">
        <v>1049</v>
      </c>
      <c r="K137" s="530">
        <v>1140</v>
      </c>
      <c r="L137" s="530">
        <v>1287</v>
      </c>
      <c r="M137" s="530"/>
      <c r="N137" s="530">
        <f t="shared" si="10"/>
        <v>17963</v>
      </c>
      <c r="O137" s="531"/>
      <c r="P137" s="530">
        <v>1452</v>
      </c>
      <c r="Q137" s="530">
        <v>1338</v>
      </c>
      <c r="R137" s="530">
        <v>1388</v>
      </c>
      <c r="S137" s="530">
        <v>1731</v>
      </c>
      <c r="T137" s="530">
        <v>1541</v>
      </c>
      <c r="U137" s="530">
        <v>1479</v>
      </c>
      <c r="V137" s="530">
        <v>2039</v>
      </c>
      <c r="W137" s="530">
        <v>1595</v>
      </c>
      <c r="X137" s="530">
        <v>1414</v>
      </c>
      <c r="Y137" s="530">
        <v>1131</v>
      </c>
      <c r="Z137" s="530">
        <v>1489</v>
      </c>
      <c r="AA137" s="530"/>
      <c r="AB137" s="530">
        <f t="shared" si="11"/>
        <v>16597</v>
      </c>
      <c r="AD137" s="566"/>
      <c r="AE137" s="566"/>
      <c r="AF137" s="566"/>
      <c r="AG137" s="566"/>
      <c r="AH137" s="581"/>
      <c r="AK137" s="566"/>
      <c r="AL137" s="566"/>
      <c r="AM137" s="566"/>
      <c r="AN137" s="566"/>
      <c r="AO137" s="581"/>
      <c r="AP137" s="566"/>
      <c r="AQ137" s="566"/>
    </row>
    <row r="138" spans="1:43" s="524" customFormat="1">
      <c r="A138" s="23" t="s">
        <v>147</v>
      </c>
      <c r="B138" s="17">
        <v>210</v>
      </c>
      <c r="C138" s="17">
        <v>243</v>
      </c>
      <c r="D138" s="17">
        <v>153</v>
      </c>
      <c r="E138" s="17">
        <v>177</v>
      </c>
      <c r="F138" s="17">
        <v>211</v>
      </c>
      <c r="G138" s="17">
        <v>158</v>
      </c>
      <c r="H138" s="17">
        <v>358</v>
      </c>
      <c r="I138" s="17">
        <v>245</v>
      </c>
      <c r="J138" s="17">
        <v>119</v>
      </c>
      <c r="K138" s="17">
        <v>165</v>
      </c>
      <c r="L138" s="17">
        <v>226</v>
      </c>
      <c r="M138" s="17"/>
      <c r="N138" s="17">
        <f t="shared" si="10"/>
        <v>2265</v>
      </c>
      <c r="O138" s="77"/>
      <c r="P138" s="17">
        <v>187</v>
      </c>
      <c r="Q138" s="17">
        <v>181</v>
      </c>
      <c r="R138" s="17">
        <v>142</v>
      </c>
      <c r="S138" s="17">
        <v>234</v>
      </c>
      <c r="T138" s="17">
        <v>225</v>
      </c>
      <c r="U138" s="17">
        <v>146</v>
      </c>
      <c r="V138" s="17">
        <v>352</v>
      </c>
      <c r="W138" s="17">
        <v>289</v>
      </c>
      <c r="X138" s="17">
        <v>211</v>
      </c>
      <c r="Y138" s="17">
        <v>165</v>
      </c>
      <c r="Z138" s="17">
        <v>230</v>
      </c>
      <c r="AA138" s="17"/>
      <c r="AB138" s="17">
        <f t="shared" si="11"/>
        <v>2362</v>
      </c>
      <c r="AD138" s="566"/>
      <c r="AE138" s="566"/>
      <c r="AF138" s="566"/>
      <c r="AG138" s="566"/>
      <c r="AH138" s="581"/>
      <c r="AK138" s="566"/>
      <c r="AL138" s="566"/>
      <c r="AM138" s="566"/>
      <c r="AN138" s="566"/>
      <c r="AO138" s="581"/>
      <c r="AP138" s="566"/>
      <c r="AQ138" s="566"/>
    </row>
    <row r="139" spans="1:43" s="524" customFormat="1">
      <c r="A139" s="23" t="s">
        <v>148</v>
      </c>
      <c r="B139" s="17">
        <v>36</v>
      </c>
      <c r="C139" s="17">
        <v>13</v>
      </c>
      <c r="D139" s="17">
        <v>15</v>
      </c>
      <c r="E139" s="17">
        <v>11</v>
      </c>
      <c r="F139" s="17">
        <v>2</v>
      </c>
      <c r="G139" s="17">
        <v>2</v>
      </c>
      <c r="H139" s="17">
        <v>9</v>
      </c>
      <c r="I139" s="17">
        <v>11</v>
      </c>
      <c r="J139" s="17">
        <v>11</v>
      </c>
      <c r="K139" s="17">
        <v>1</v>
      </c>
      <c r="L139" s="17">
        <v>0</v>
      </c>
      <c r="M139" s="17"/>
      <c r="N139" s="17">
        <f t="shared" si="10"/>
        <v>111</v>
      </c>
      <c r="O139" s="77"/>
      <c r="P139" s="17">
        <v>0</v>
      </c>
      <c r="Q139" s="17">
        <v>17</v>
      </c>
      <c r="R139" s="17">
        <v>35</v>
      </c>
      <c r="S139" s="17">
        <v>4</v>
      </c>
      <c r="T139" s="17">
        <v>6</v>
      </c>
      <c r="U139" s="17">
        <v>4</v>
      </c>
      <c r="V139" s="17">
        <v>11</v>
      </c>
      <c r="W139" s="17">
        <v>1</v>
      </c>
      <c r="X139" s="17">
        <v>13</v>
      </c>
      <c r="Y139" s="17">
        <v>7</v>
      </c>
      <c r="Z139" s="17">
        <v>8</v>
      </c>
      <c r="AA139" s="17"/>
      <c r="AB139" s="17">
        <f t="shared" si="11"/>
        <v>106</v>
      </c>
      <c r="AD139" s="566"/>
      <c r="AE139" s="566"/>
      <c r="AF139" s="566"/>
      <c r="AG139" s="566"/>
      <c r="AH139" s="581"/>
      <c r="AK139" s="566"/>
      <c r="AL139" s="566"/>
      <c r="AM139" s="566"/>
      <c r="AN139" s="566"/>
      <c r="AO139" s="581"/>
      <c r="AP139" s="566"/>
      <c r="AQ139" s="566"/>
    </row>
    <row r="140" spans="1:43" s="524" customFormat="1">
      <c r="A140" s="23" t="s">
        <v>24</v>
      </c>
      <c r="B140" s="17">
        <v>95</v>
      </c>
      <c r="C140" s="17">
        <v>747</v>
      </c>
      <c r="D140" s="17">
        <v>154</v>
      </c>
      <c r="E140" s="17">
        <v>138</v>
      </c>
      <c r="F140" s="17">
        <v>180</v>
      </c>
      <c r="G140" s="17">
        <v>375</v>
      </c>
      <c r="H140" s="17">
        <v>449</v>
      </c>
      <c r="I140" s="17">
        <v>134</v>
      </c>
      <c r="J140" s="17">
        <v>129</v>
      </c>
      <c r="K140" s="17">
        <v>160</v>
      </c>
      <c r="L140" s="17">
        <v>201</v>
      </c>
      <c r="M140" s="17"/>
      <c r="N140" s="17">
        <f t="shared" si="10"/>
        <v>2762</v>
      </c>
      <c r="O140" s="77"/>
      <c r="P140" s="17">
        <v>144</v>
      </c>
      <c r="Q140" s="17">
        <v>160</v>
      </c>
      <c r="R140" s="17">
        <v>147</v>
      </c>
      <c r="S140" s="17">
        <v>177</v>
      </c>
      <c r="T140" s="17">
        <v>232</v>
      </c>
      <c r="U140" s="17">
        <v>221</v>
      </c>
      <c r="V140" s="17">
        <v>321</v>
      </c>
      <c r="W140" s="17">
        <v>251</v>
      </c>
      <c r="X140" s="17">
        <v>174</v>
      </c>
      <c r="Y140" s="17">
        <v>130</v>
      </c>
      <c r="Z140" s="17">
        <v>221</v>
      </c>
      <c r="AA140" s="17"/>
      <c r="AB140" s="17">
        <f t="shared" si="11"/>
        <v>2178</v>
      </c>
      <c r="AD140" s="566"/>
      <c r="AE140" s="566"/>
      <c r="AF140" s="566"/>
      <c r="AG140" s="566"/>
      <c r="AH140" s="581"/>
      <c r="AK140" s="566"/>
      <c r="AL140" s="566"/>
      <c r="AM140" s="566"/>
      <c r="AN140" s="566"/>
      <c r="AO140" s="581"/>
      <c r="AP140" s="566"/>
      <c r="AQ140" s="566"/>
    </row>
    <row r="141" spans="1:43" s="524" customFormat="1">
      <c r="A141" s="23" t="s">
        <v>149</v>
      </c>
      <c r="B141" s="17">
        <v>153</v>
      </c>
      <c r="C141" s="17">
        <v>135</v>
      </c>
      <c r="D141" s="17">
        <v>145</v>
      </c>
      <c r="E141" s="17">
        <v>171</v>
      </c>
      <c r="F141" s="17">
        <v>128</v>
      </c>
      <c r="G141" s="17">
        <v>245</v>
      </c>
      <c r="H141" s="17">
        <v>198</v>
      </c>
      <c r="I141" s="17">
        <v>208</v>
      </c>
      <c r="J141" s="17">
        <v>91</v>
      </c>
      <c r="K141" s="17">
        <v>73</v>
      </c>
      <c r="L141" s="17">
        <v>126</v>
      </c>
      <c r="M141" s="17"/>
      <c r="N141" s="17">
        <f t="shared" si="10"/>
        <v>1673</v>
      </c>
      <c r="O141" s="77"/>
      <c r="P141" s="17">
        <v>92</v>
      </c>
      <c r="Q141" s="17">
        <v>112</v>
      </c>
      <c r="R141" s="17">
        <v>62</v>
      </c>
      <c r="S141" s="17">
        <v>158</v>
      </c>
      <c r="T141" s="17">
        <v>105</v>
      </c>
      <c r="U141" s="17">
        <v>81</v>
      </c>
      <c r="V141" s="17">
        <v>186</v>
      </c>
      <c r="W141" s="17">
        <v>316</v>
      </c>
      <c r="X141" s="17">
        <v>101</v>
      </c>
      <c r="Y141" s="17">
        <v>93</v>
      </c>
      <c r="Z141" s="17">
        <v>110</v>
      </c>
      <c r="AA141" s="17"/>
      <c r="AB141" s="17">
        <f t="shared" si="11"/>
        <v>1416</v>
      </c>
      <c r="AD141" s="566"/>
      <c r="AE141" s="566"/>
      <c r="AF141" s="566"/>
      <c r="AG141" s="566"/>
      <c r="AH141" s="581"/>
      <c r="AK141" s="566"/>
      <c r="AL141" s="566"/>
      <c r="AM141" s="566"/>
      <c r="AN141" s="566"/>
      <c r="AO141" s="581"/>
      <c r="AP141" s="566"/>
      <c r="AQ141" s="566"/>
    </row>
    <row r="142" spans="1:43" s="524" customFormat="1">
      <c r="A142" s="23" t="s">
        <v>150</v>
      </c>
      <c r="B142" s="17">
        <v>756</v>
      </c>
      <c r="C142" s="17">
        <v>584</v>
      </c>
      <c r="D142" s="17">
        <v>540</v>
      </c>
      <c r="E142" s="17">
        <v>728</v>
      </c>
      <c r="F142" s="17">
        <v>881</v>
      </c>
      <c r="G142" s="17">
        <v>1118</v>
      </c>
      <c r="H142" s="17">
        <v>952</v>
      </c>
      <c r="I142" s="17">
        <v>268</v>
      </c>
      <c r="J142" s="17">
        <v>385</v>
      </c>
      <c r="K142" s="17">
        <v>508</v>
      </c>
      <c r="L142" s="17">
        <v>430</v>
      </c>
      <c r="M142" s="17"/>
      <c r="N142" s="17">
        <f t="shared" si="10"/>
        <v>7150</v>
      </c>
      <c r="O142" s="77"/>
      <c r="P142" s="17">
        <v>689</v>
      </c>
      <c r="Q142" s="17">
        <v>513</v>
      </c>
      <c r="R142" s="17">
        <v>522</v>
      </c>
      <c r="S142" s="17">
        <v>727</v>
      </c>
      <c r="T142" s="17">
        <v>705</v>
      </c>
      <c r="U142" s="17">
        <v>690</v>
      </c>
      <c r="V142" s="17">
        <v>818</v>
      </c>
      <c r="W142" s="17">
        <v>383</v>
      </c>
      <c r="X142" s="17">
        <v>501</v>
      </c>
      <c r="Y142" s="17">
        <v>419</v>
      </c>
      <c r="Z142" s="17">
        <v>658</v>
      </c>
      <c r="AA142" s="17"/>
      <c r="AB142" s="17">
        <f t="shared" si="11"/>
        <v>6625</v>
      </c>
      <c r="AD142" s="566"/>
      <c r="AE142" s="566"/>
      <c r="AF142" s="566"/>
      <c r="AG142" s="566"/>
      <c r="AH142" s="581"/>
      <c r="AK142" s="566"/>
      <c r="AL142" s="566"/>
      <c r="AM142" s="566"/>
      <c r="AN142" s="566"/>
      <c r="AO142" s="581"/>
      <c r="AP142" s="566"/>
      <c r="AQ142" s="566"/>
    </row>
    <row r="143" spans="1:43" s="524" customFormat="1">
      <c r="A143" s="23" t="s">
        <v>151</v>
      </c>
      <c r="B143" s="17">
        <v>56</v>
      </c>
      <c r="C143" s="17">
        <v>37</v>
      </c>
      <c r="D143" s="17">
        <v>119</v>
      </c>
      <c r="E143" s="17">
        <v>67</v>
      </c>
      <c r="F143" s="17">
        <v>89</v>
      </c>
      <c r="G143" s="17">
        <v>91</v>
      </c>
      <c r="H143" s="17">
        <v>29</v>
      </c>
      <c r="I143" s="17">
        <v>69</v>
      </c>
      <c r="J143" s="17">
        <v>59</v>
      </c>
      <c r="K143" s="17">
        <v>66</v>
      </c>
      <c r="L143" s="17">
        <v>20</v>
      </c>
      <c r="M143" s="17"/>
      <c r="N143" s="17">
        <f t="shared" si="10"/>
        <v>702</v>
      </c>
      <c r="O143" s="77"/>
      <c r="P143" s="17">
        <v>58</v>
      </c>
      <c r="Q143" s="17">
        <v>76</v>
      </c>
      <c r="R143" s="17">
        <v>79</v>
      </c>
      <c r="S143" s="17">
        <v>41</v>
      </c>
      <c r="T143" s="17">
        <v>53</v>
      </c>
      <c r="U143" s="17">
        <v>56</v>
      </c>
      <c r="V143" s="17">
        <v>46</v>
      </c>
      <c r="W143" s="17">
        <v>66</v>
      </c>
      <c r="X143" s="17">
        <v>37</v>
      </c>
      <c r="Y143" s="17">
        <v>54</v>
      </c>
      <c r="Z143" s="17">
        <v>26</v>
      </c>
      <c r="AA143" s="17"/>
      <c r="AB143" s="17">
        <f t="shared" si="11"/>
        <v>592</v>
      </c>
      <c r="AD143" s="566"/>
      <c r="AE143" s="566"/>
      <c r="AF143" s="566"/>
      <c r="AG143" s="566"/>
      <c r="AH143" s="581"/>
      <c r="AK143" s="566"/>
      <c r="AL143" s="566"/>
      <c r="AM143" s="566"/>
      <c r="AN143" s="566"/>
      <c r="AO143" s="581"/>
      <c r="AP143" s="566"/>
      <c r="AQ143" s="566"/>
    </row>
    <row r="144" spans="1:43" s="524" customFormat="1">
      <c r="A144" s="23" t="s">
        <v>152</v>
      </c>
      <c r="B144" s="17">
        <v>12</v>
      </c>
      <c r="C144" s="17">
        <v>8</v>
      </c>
      <c r="D144" s="17">
        <v>0</v>
      </c>
      <c r="E144" s="17">
        <v>1</v>
      </c>
      <c r="F144" s="17">
        <v>1</v>
      </c>
      <c r="G144" s="17">
        <v>0</v>
      </c>
      <c r="H144" s="17">
        <v>1</v>
      </c>
      <c r="I144" s="17">
        <v>0</v>
      </c>
      <c r="J144" s="17">
        <v>0</v>
      </c>
      <c r="K144" s="17">
        <v>0</v>
      </c>
      <c r="L144" s="17">
        <v>0</v>
      </c>
      <c r="M144" s="17"/>
      <c r="N144" s="17">
        <f t="shared" si="10"/>
        <v>23</v>
      </c>
      <c r="O144" s="77"/>
      <c r="P144" s="17">
        <v>6</v>
      </c>
      <c r="Q144" s="17">
        <v>0</v>
      </c>
      <c r="R144" s="17">
        <v>1</v>
      </c>
      <c r="S144" s="17">
        <v>4</v>
      </c>
      <c r="T144" s="17">
        <v>0</v>
      </c>
      <c r="U144" s="17">
        <v>23</v>
      </c>
      <c r="V144" s="17">
        <v>1</v>
      </c>
      <c r="W144" s="17">
        <v>4</v>
      </c>
      <c r="X144" s="17">
        <v>0</v>
      </c>
      <c r="Y144" s="17">
        <v>0</v>
      </c>
      <c r="Z144" s="17">
        <v>3</v>
      </c>
      <c r="AA144" s="17"/>
      <c r="AB144" s="17">
        <f t="shared" si="11"/>
        <v>42</v>
      </c>
      <c r="AD144" s="566"/>
      <c r="AE144" s="566"/>
      <c r="AF144" s="566"/>
      <c r="AG144" s="566"/>
      <c r="AH144" s="581"/>
      <c r="AK144" s="566"/>
      <c r="AL144" s="566"/>
      <c r="AM144" s="566"/>
      <c r="AN144" s="566"/>
      <c r="AO144" s="581"/>
      <c r="AP144" s="566"/>
      <c r="AQ144" s="566"/>
    </row>
    <row r="145" spans="1:43" s="524" customFormat="1">
      <c r="A145" s="23" t="s">
        <v>153</v>
      </c>
      <c r="B145" s="17">
        <v>0</v>
      </c>
      <c r="C145" s="17">
        <v>43</v>
      </c>
      <c r="D145" s="17">
        <v>43</v>
      </c>
      <c r="E145" s="17">
        <v>6</v>
      </c>
      <c r="F145" s="17">
        <v>0</v>
      </c>
      <c r="G145" s="17">
        <v>2</v>
      </c>
      <c r="H145" s="17">
        <v>6</v>
      </c>
      <c r="I145" s="17">
        <v>3</v>
      </c>
      <c r="J145" s="17">
        <v>4</v>
      </c>
      <c r="K145" s="17">
        <v>2</v>
      </c>
      <c r="L145" s="17">
        <v>0</v>
      </c>
      <c r="M145" s="17"/>
      <c r="N145" s="17">
        <f t="shared" si="10"/>
        <v>109</v>
      </c>
      <c r="O145" s="77"/>
      <c r="P145" s="17">
        <v>3</v>
      </c>
      <c r="Q145" s="17">
        <v>5</v>
      </c>
      <c r="R145" s="17">
        <v>32</v>
      </c>
      <c r="S145" s="17">
        <v>2</v>
      </c>
      <c r="T145" s="17">
        <v>3</v>
      </c>
      <c r="U145" s="17">
        <v>0</v>
      </c>
      <c r="V145" s="17">
        <v>0</v>
      </c>
      <c r="W145" s="17">
        <v>0</v>
      </c>
      <c r="X145" s="17">
        <v>5</v>
      </c>
      <c r="Y145" s="17">
        <v>5</v>
      </c>
      <c r="Z145" s="17">
        <v>0</v>
      </c>
      <c r="AA145" s="17"/>
      <c r="AB145" s="17">
        <f t="shared" si="11"/>
        <v>55</v>
      </c>
      <c r="AD145" s="566"/>
      <c r="AE145" s="566"/>
      <c r="AF145" s="566"/>
      <c r="AG145" s="566"/>
      <c r="AH145" s="581"/>
      <c r="AK145" s="566"/>
      <c r="AL145" s="566"/>
      <c r="AM145" s="566"/>
      <c r="AN145" s="566"/>
      <c r="AO145" s="581"/>
      <c r="AP145" s="566"/>
      <c r="AQ145" s="566"/>
    </row>
    <row r="146" spans="1:43" s="524" customFormat="1">
      <c r="A146" s="23" t="s">
        <v>154</v>
      </c>
      <c r="B146" s="17">
        <v>5</v>
      </c>
      <c r="C146" s="17">
        <v>3</v>
      </c>
      <c r="D146" s="17">
        <v>6</v>
      </c>
      <c r="E146" s="17">
        <v>1</v>
      </c>
      <c r="F146" s="17">
        <v>10</v>
      </c>
      <c r="G146" s="17">
        <v>2</v>
      </c>
      <c r="H146" s="17">
        <v>7</v>
      </c>
      <c r="I146" s="17">
        <v>9</v>
      </c>
      <c r="J146" s="17">
        <v>8</v>
      </c>
      <c r="K146" s="17">
        <v>0</v>
      </c>
      <c r="L146" s="17">
        <v>0</v>
      </c>
      <c r="M146" s="17"/>
      <c r="N146" s="17">
        <f t="shared" si="10"/>
        <v>51</v>
      </c>
      <c r="O146" s="77"/>
      <c r="P146" s="17">
        <v>0</v>
      </c>
      <c r="Q146" s="17">
        <v>6</v>
      </c>
      <c r="R146" s="17">
        <v>3</v>
      </c>
      <c r="S146" s="17">
        <v>20</v>
      </c>
      <c r="T146" s="17">
        <v>1</v>
      </c>
      <c r="U146" s="17">
        <v>11</v>
      </c>
      <c r="V146" s="17">
        <v>8</v>
      </c>
      <c r="W146" s="17">
        <v>4</v>
      </c>
      <c r="X146" s="17">
        <v>22</v>
      </c>
      <c r="Y146" s="17">
        <v>10</v>
      </c>
      <c r="Z146" s="17">
        <v>20</v>
      </c>
      <c r="AA146" s="17"/>
      <c r="AB146" s="17">
        <f t="shared" si="11"/>
        <v>105</v>
      </c>
      <c r="AD146" s="566"/>
      <c r="AE146" s="566"/>
      <c r="AF146" s="566"/>
      <c r="AG146" s="566"/>
      <c r="AH146" s="581"/>
      <c r="AK146" s="566"/>
      <c r="AL146" s="566"/>
      <c r="AM146" s="566"/>
      <c r="AN146" s="566"/>
      <c r="AO146" s="581"/>
      <c r="AP146" s="566"/>
      <c r="AQ146" s="566"/>
    </row>
    <row r="147" spans="1:43" s="524" customFormat="1">
      <c r="A147" s="23" t="s">
        <v>155</v>
      </c>
      <c r="B147" s="17">
        <v>130</v>
      </c>
      <c r="C147" s="17">
        <v>83</v>
      </c>
      <c r="D147" s="17">
        <v>69</v>
      </c>
      <c r="E147" s="17">
        <v>82</v>
      </c>
      <c r="F147" s="17">
        <v>72</v>
      </c>
      <c r="G147" s="17">
        <v>132</v>
      </c>
      <c r="H147" s="17">
        <v>115</v>
      </c>
      <c r="I147" s="17">
        <v>56</v>
      </c>
      <c r="J147" s="17">
        <v>64</v>
      </c>
      <c r="K147" s="17">
        <v>40</v>
      </c>
      <c r="L147" s="17">
        <v>119</v>
      </c>
      <c r="M147" s="17"/>
      <c r="N147" s="17">
        <f t="shared" si="10"/>
        <v>962</v>
      </c>
      <c r="O147" s="77"/>
      <c r="P147" s="17">
        <v>75</v>
      </c>
      <c r="Q147" s="17">
        <v>60</v>
      </c>
      <c r="R147" s="17">
        <v>106</v>
      </c>
      <c r="S147" s="17">
        <v>103</v>
      </c>
      <c r="T147" s="17">
        <v>84</v>
      </c>
      <c r="U147" s="17">
        <v>75</v>
      </c>
      <c r="V147" s="17">
        <v>135</v>
      </c>
      <c r="W147" s="17">
        <v>121</v>
      </c>
      <c r="X147" s="17">
        <v>122</v>
      </c>
      <c r="Y147" s="17">
        <v>109</v>
      </c>
      <c r="Z147" s="17">
        <v>96</v>
      </c>
      <c r="AA147" s="17"/>
      <c r="AB147" s="17">
        <f t="shared" si="11"/>
        <v>1086</v>
      </c>
      <c r="AD147" s="566"/>
      <c r="AE147" s="566"/>
      <c r="AF147" s="566"/>
      <c r="AG147" s="566"/>
      <c r="AH147" s="581"/>
      <c r="AK147" s="566"/>
      <c r="AL147" s="566"/>
      <c r="AM147" s="566"/>
      <c r="AN147" s="566"/>
      <c r="AO147" s="581"/>
      <c r="AP147" s="566"/>
      <c r="AQ147" s="566"/>
    </row>
    <row r="148" spans="1:43" s="524" customFormat="1">
      <c r="A148" s="23" t="s">
        <v>156</v>
      </c>
      <c r="B148" s="17">
        <v>3</v>
      </c>
      <c r="C148" s="17">
        <v>13</v>
      </c>
      <c r="D148" s="17">
        <v>17</v>
      </c>
      <c r="E148" s="17">
        <v>9</v>
      </c>
      <c r="F148" s="17">
        <v>0</v>
      </c>
      <c r="G148" s="17">
        <v>4</v>
      </c>
      <c r="H148" s="17">
        <v>1</v>
      </c>
      <c r="I148" s="17">
        <v>5</v>
      </c>
      <c r="J148" s="17">
        <v>6</v>
      </c>
      <c r="K148" s="17">
        <v>1</v>
      </c>
      <c r="L148" s="17">
        <v>0</v>
      </c>
      <c r="M148" s="17"/>
      <c r="N148" s="17">
        <f t="shared" si="10"/>
        <v>59</v>
      </c>
      <c r="O148" s="77"/>
      <c r="P148" s="17">
        <v>0</v>
      </c>
      <c r="Q148" s="17">
        <v>3</v>
      </c>
      <c r="R148" s="17">
        <v>1</v>
      </c>
      <c r="S148" s="17">
        <v>1</v>
      </c>
      <c r="T148" s="17">
        <v>2</v>
      </c>
      <c r="U148" s="17">
        <v>1</v>
      </c>
      <c r="V148" s="17">
        <v>3</v>
      </c>
      <c r="W148" s="17">
        <v>4</v>
      </c>
      <c r="X148" s="17">
        <v>3</v>
      </c>
      <c r="Y148" s="17">
        <v>0</v>
      </c>
      <c r="Z148" s="17">
        <v>6</v>
      </c>
      <c r="AA148" s="17"/>
      <c r="AB148" s="17">
        <f t="shared" si="11"/>
        <v>24</v>
      </c>
      <c r="AD148" s="566"/>
      <c r="AE148" s="566"/>
      <c r="AF148" s="566"/>
      <c r="AG148" s="566"/>
      <c r="AH148" s="581"/>
      <c r="AK148" s="566"/>
      <c r="AL148" s="566"/>
      <c r="AM148" s="566"/>
      <c r="AN148" s="566"/>
      <c r="AO148" s="581"/>
      <c r="AP148" s="566"/>
      <c r="AQ148" s="566"/>
    </row>
    <row r="149" spans="1:43" s="524" customFormat="1">
      <c r="A149" s="23" t="s">
        <v>157</v>
      </c>
      <c r="B149" s="17">
        <v>28</v>
      </c>
      <c r="C149" s="17">
        <v>25</v>
      </c>
      <c r="D149" s="17">
        <v>27</v>
      </c>
      <c r="E149" s="17">
        <v>43</v>
      </c>
      <c r="F149" s="17">
        <v>23</v>
      </c>
      <c r="G149" s="17">
        <v>39</v>
      </c>
      <c r="H149" s="17">
        <v>39</v>
      </c>
      <c r="I149" s="17">
        <v>17</v>
      </c>
      <c r="J149" s="17">
        <v>67</v>
      </c>
      <c r="K149" s="17">
        <v>36</v>
      </c>
      <c r="L149" s="17">
        <v>38</v>
      </c>
      <c r="M149" s="17"/>
      <c r="N149" s="17">
        <f t="shared" si="10"/>
        <v>382</v>
      </c>
      <c r="O149" s="77"/>
      <c r="P149" s="17">
        <v>51</v>
      </c>
      <c r="Q149" s="17">
        <v>20</v>
      </c>
      <c r="R149" s="17">
        <v>24</v>
      </c>
      <c r="S149" s="17">
        <v>25</v>
      </c>
      <c r="T149" s="17">
        <v>40</v>
      </c>
      <c r="U149" s="17">
        <v>23</v>
      </c>
      <c r="V149" s="17">
        <v>20</v>
      </c>
      <c r="W149" s="17">
        <v>25</v>
      </c>
      <c r="X149" s="17">
        <v>50</v>
      </c>
      <c r="Y149" s="17">
        <v>33</v>
      </c>
      <c r="Z149" s="17">
        <v>25</v>
      </c>
      <c r="AA149" s="17"/>
      <c r="AB149" s="17">
        <f t="shared" si="11"/>
        <v>336</v>
      </c>
      <c r="AD149" s="566"/>
      <c r="AE149" s="566"/>
      <c r="AF149" s="566"/>
      <c r="AG149" s="566"/>
      <c r="AH149" s="581"/>
      <c r="AK149" s="566"/>
      <c r="AL149" s="566"/>
      <c r="AM149" s="566"/>
      <c r="AN149" s="566"/>
      <c r="AO149" s="581"/>
      <c r="AP149" s="566"/>
      <c r="AQ149" s="566"/>
    </row>
    <row r="150" spans="1:43" s="524" customFormat="1">
      <c r="A150" s="23" t="s">
        <v>158</v>
      </c>
      <c r="B150" s="17">
        <v>122</v>
      </c>
      <c r="C150" s="17">
        <v>132</v>
      </c>
      <c r="D150" s="17">
        <v>136</v>
      </c>
      <c r="E150" s="17">
        <v>135</v>
      </c>
      <c r="F150" s="17">
        <v>116</v>
      </c>
      <c r="G150" s="17">
        <v>156</v>
      </c>
      <c r="H150" s="17">
        <v>134</v>
      </c>
      <c r="I150" s="17">
        <v>52</v>
      </c>
      <c r="J150" s="17">
        <v>101</v>
      </c>
      <c r="K150" s="17">
        <v>78</v>
      </c>
      <c r="L150" s="17">
        <v>105</v>
      </c>
      <c r="M150" s="17"/>
      <c r="N150" s="17">
        <f t="shared" si="10"/>
        <v>1267</v>
      </c>
      <c r="O150" s="77"/>
      <c r="P150" s="17">
        <v>135</v>
      </c>
      <c r="Q150" s="17">
        <v>174</v>
      </c>
      <c r="R150" s="17">
        <v>206</v>
      </c>
      <c r="S150" s="17">
        <v>216</v>
      </c>
      <c r="T150" s="17">
        <v>72</v>
      </c>
      <c r="U150" s="17">
        <v>135</v>
      </c>
      <c r="V150" s="17">
        <v>97</v>
      </c>
      <c r="W150" s="17">
        <v>100</v>
      </c>
      <c r="X150" s="17">
        <v>138</v>
      </c>
      <c r="Y150" s="17">
        <v>100</v>
      </c>
      <c r="Z150" s="17">
        <v>84</v>
      </c>
      <c r="AA150" s="17"/>
      <c r="AB150" s="17">
        <f t="shared" si="11"/>
        <v>1457</v>
      </c>
      <c r="AD150" s="566"/>
      <c r="AE150" s="566"/>
      <c r="AF150" s="566"/>
      <c r="AG150" s="566"/>
      <c r="AH150" s="581"/>
      <c r="AK150" s="566"/>
      <c r="AL150" s="566"/>
      <c r="AM150" s="566"/>
      <c r="AN150" s="566"/>
      <c r="AO150" s="581"/>
      <c r="AP150" s="566"/>
      <c r="AQ150" s="566"/>
    </row>
    <row r="151" spans="1:43" s="524" customFormat="1">
      <c r="A151" s="23" t="s">
        <v>145</v>
      </c>
      <c r="B151" s="17">
        <v>1</v>
      </c>
      <c r="C151" s="17">
        <v>10</v>
      </c>
      <c r="D151" s="17">
        <v>24</v>
      </c>
      <c r="E151" s="17">
        <v>7</v>
      </c>
      <c r="F151" s="17">
        <v>20</v>
      </c>
      <c r="G151" s="17">
        <v>98</v>
      </c>
      <c r="H151" s="17">
        <v>161</v>
      </c>
      <c r="I151" s="17">
        <v>89</v>
      </c>
      <c r="J151" s="17">
        <v>5</v>
      </c>
      <c r="K151" s="17">
        <v>10</v>
      </c>
      <c r="L151" s="17">
        <v>22</v>
      </c>
      <c r="M151" s="17"/>
      <c r="N151" s="17">
        <f t="shared" si="10"/>
        <v>447</v>
      </c>
      <c r="O151" s="77"/>
      <c r="P151" s="17">
        <v>12</v>
      </c>
      <c r="Q151" s="17">
        <v>11</v>
      </c>
      <c r="R151" s="17">
        <v>28</v>
      </c>
      <c r="S151" s="17">
        <v>19</v>
      </c>
      <c r="T151" s="17">
        <v>13</v>
      </c>
      <c r="U151" s="17">
        <v>13</v>
      </c>
      <c r="V151" s="17">
        <v>41</v>
      </c>
      <c r="W151" s="17">
        <v>31</v>
      </c>
      <c r="X151" s="17">
        <v>37</v>
      </c>
      <c r="Y151" s="17">
        <v>6</v>
      </c>
      <c r="Z151" s="17">
        <v>2</v>
      </c>
      <c r="AA151" s="17"/>
      <c r="AB151" s="17">
        <f t="shared" si="11"/>
        <v>213</v>
      </c>
      <c r="AD151" s="566"/>
      <c r="AE151" s="566"/>
      <c r="AF151" s="566"/>
      <c r="AG151" s="566"/>
      <c r="AH151" s="581"/>
      <c r="AK151" s="566"/>
      <c r="AL151" s="566"/>
      <c r="AM151" s="566"/>
      <c r="AN151" s="566"/>
      <c r="AO151" s="581"/>
      <c r="AP151" s="566"/>
      <c r="AQ151" s="566"/>
    </row>
    <row r="152" spans="1:43" s="524" customFormat="1">
      <c r="A152" s="23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7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D152" s="566"/>
      <c r="AE152" s="566"/>
      <c r="AF152" s="566"/>
      <c r="AG152" s="566"/>
      <c r="AH152" s="581"/>
      <c r="AK152" s="566"/>
      <c r="AL152" s="566"/>
      <c r="AM152" s="566"/>
      <c r="AN152" s="566"/>
      <c r="AO152" s="581"/>
      <c r="AP152" s="566"/>
      <c r="AQ152" s="566"/>
    </row>
    <row r="153" spans="1:43" s="524" customFormat="1" ht="15.75" thickBot="1">
      <c r="A153" s="529" t="s">
        <v>159</v>
      </c>
      <c r="B153" s="530">
        <v>3089</v>
      </c>
      <c r="C153" s="530">
        <v>3700</v>
      </c>
      <c r="D153" s="530">
        <v>2765</v>
      </c>
      <c r="E153" s="530">
        <v>3604</v>
      </c>
      <c r="F153" s="530">
        <v>2954</v>
      </c>
      <c r="G153" s="530">
        <v>3504</v>
      </c>
      <c r="H153" s="530">
        <v>2234</v>
      </c>
      <c r="I153" s="530">
        <v>2257</v>
      </c>
      <c r="J153" s="530">
        <v>3837</v>
      </c>
      <c r="K153" s="530">
        <v>2487</v>
      </c>
      <c r="L153" s="530">
        <v>1986</v>
      </c>
      <c r="M153" s="530"/>
      <c r="N153" s="530">
        <f t="shared" si="10"/>
        <v>32417</v>
      </c>
      <c r="O153" s="531"/>
      <c r="P153" s="530">
        <v>3533</v>
      </c>
      <c r="Q153" s="530">
        <v>4329</v>
      </c>
      <c r="R153" s="530">
        <v>2461</v>
      </c>
      <c r="S153" s="530">
        <v>4090</v>
      </c>
      <c r="T153" s="530">
        <v>3367</v>
      </c>
      <c r="U153" s="530">
        <v>2822</v>
      </c>
      <c r="V153" s="530">
        <v>2096</v>
      </c>
      <c r="W153" s="530">
        <v>1884</v>
      </c>
      <c r="X153" s="530">
        <v>2349</v>
      </c>
      <c r="Y153" s="530">
        <v>2394</v>
      </c>
      <c r="Z153" s="530">
        <v>2430</v>
      </c>
      <c r="AA153" s="530"/>
      <c r="AB153" s="530">
        <f t="shared" si="11"/>
        <v>31755</v>
      </c>
      <c r="AD153" s="566"/>
      <c r="AE153" s="566"/>
      <c r="AF153" s="566"/>
      <c r="AG153" s="566"/>
      <c r="AH153" s="581"/>
      <c r="AK153" s="566"/>
      <c r="AL153" s="566"/>
      <c r="AM153" s="566"/>
      <c r="AN153" s="566"/>
      <c r="AO153" s="581"/>
      <c r="AP153" s="566"/>
      <c r="AQ153" s="566"/>
    </row>
    <row r="154" spans="1:43" s="524" customFormat="1">
      <c r="A154" s="23" t="s">
        <v>160</v>
      </c>
      <c r="B154" s="17">
        <v>0</v>
      </c>
      <c r="C154" s="17">
        <v>0</v>
      </c>
      <c r="D154" s="17">
        <v>6</v>
      </c>
      <c r="E154" s="17">
        <v>4</v>
      </c>
      <c r="F154" s="17">
        <v>0</v>
      </c>
      <c r="G154" s="17">
        <v>44</v>
      </c>
      <c r="H154" s="17">
        <v>0</v>
      </c>
      <c r="I154" s="17">
        <v>3</v>
      </c>
      <c r="J154" s="17">
        <v>0</v>
      </c>
      <c r="K154" s="17">
        <v>3</v>
      </c>
      <c r="L154" s="17">
        <v>3</v>
      </c>
      <c r="M154" s="17"/>
      <c r="N154" s="17">
        <f t="shared" si="10"/>
        <v>63</v>
      </c>
      <c r="O154" s="77"/>
      <c r="P154" s="17">
        <v>0</v>
      </c>
      <c r="Q154" s="17">
        <v>3</v>
      </c>
      <c r="R154" s="17">
        <v>14</v>
      </c>
      <c r="S154" s="17">
        <v>5</v>
      </c>
      <c r="T154" s="17">
        <v>2</v>
      </c>
      <c r="U154" s="17">
        <v>10</v>
      </c>
      <c r="V154" s="17">
        <v>0</v>
      </c>
      <c r="W154" s="17">
        <v>7</v>
      </c>
      <c r="X154" s="17">
        <v>1</v>
      </c>
      <c r="Y154" s="17">
        <v>8</v>
      </c>
      <c r="Z154" s="17">
        <v>8</v>
      </c>
      <c r="AA154" s="17"/>
      <c r="AB154" s="17">
        <f t="shared" si="11"/>
        <v>58</v>
      </c>
      <c r="AD154" s="566"/>
      <c r="AE154" s="566"/>
      <c r="AF154" s="566"/>
      <c r="AG154" s="566"/>
      <c r="AH154" s="581"/>
      <c r="AK154" s="566"/>
      <c r="AL154" s="566"/>
      <c r="AM154" s="566"/>
      <c r="AN154" s="566"/>
      <c r="AO154" s="581"/>
      <c r="AP154" s="566"/>
      <c r="AQ154" s="566"/>
    </row>
    <row r="155" spans="1:43" s="524" customFormat="1">
      <c r="A155" s="23" t="s">
        <v>161</v>
      </c>
      <c r="B155" s="17">
        <v>455</v>
      </c>
      <c r="C155" s="17">
        <v>549</v>
      </c>
      <c r="D155" s="17">
        <v>507</v>
      </c>
      <c r="E155" s="17">
        <v>732</v>
      </c>
      <c r="F155" s="17">
        <v>510</v>
      </c>
      <c r="G155" s="17">
        <v>650</v>
      </c>
      <c r="H155" s="17">
        <v>546</v>
      </c>
      <c r="I155" s="17">
        <v>968</v>
      </c>
      <c r="J155" s="17">
        <v>1818</v>
      </c>
      <c r="K155" s="17">
        <v>841</v>
      </c>
      <c r="L155" s="17">
        <v>578</v>
      </c>
      <c r="M155" s="17"/>
      <c r="N155" s="17">
        <f t="shared" si="10"/>
        <v>8154</v>
      </c>
      <c r="O155" s="77"/>
      <c r="P155" s="17">
        <v>537</v>
      </c>
      <c r="Q155" s="17">
        <v>636</v>
      </c>
      <c r="R155" s="17">
        <v>628</v>
      </c>
      <c r="S155" s="17">
        <v>753</v>
      </c>
      <c r="T155" s="17">
        <v>916</v>
      </c>
      <c r="U155" s="17">
        <v>598</v>
      </c>
      <c r="V155" s="17">
        <v>449</v>
      </c>
      <c r="W155" s="17">
        <v>393</v>
      </c>
      <c r="X155" s="17">
        <v>557</v>
      </c>
      <c r="Y155" s="17">
        <v>564</v>
      </c>
      <c r="Z155" s="17">
        <v>537</v>
      </c>
      <c r="AA155" s="17"/>
      <c r="AB155" s="17">
        <f t="shared" si="11"/>
        <v>6568</v>
      </c>
      <c r="AD155" s="566"/>
      <c r="AE155" s="566"/>
      <c r="AF155" s="566"/>
      <c r="AG155" s="566"/>
      <c r="AH155" s="581"/>
      <c r="AK155" s="566"/>
      <c r="AL155" s="566"/>
      <c r="AM155" s="566"/>
      <c r="AN155" s="566"/>
      <c r="AO155" s="581"/>
      <c r="AP155" s="566"/>
      <c r="AQ155" s="566"/>
    </row>
    <row r="156" spans="1:43" s="524" customFormat="1">
      <c r="A156" s="25" t="s">
        <v>27</v>
      </c>
      <c r="B156" s="20">
        <v>1321</v>
      </c>
      <c r="C156" s="20">
        <v>1723</v>
      </c>
      <c r="D156" s="20">
        <v>1146</v>
      </c>
      <c r="E156" s="20">
        <v>1649</v>
      </c>
      <c r="F156" s="20">
        <v>1465</v>
      </c>
      <c r="G156" s="20">
        <v>1701</v>
      </c>
      <c r="H156" s="20">
        <v>1167</v>
      </c>
      <c r="I156" s="20">
        <v>997</v>
      </c>
      <c r="J156" s="20">
        <v>1432</v>
      </c>
      <c r="K156" s="20">
        <v>1162</v>
      </c>
      <c r="L156" s="20">
        <v>926</v>
      </c>
      <c r="M156" s="20"/>
      <c r="N156" s="20">
        <f t="shared" si="10"/>
        <v>14689</v>
      </c>
      <c r="O156" s="70"/>
      <c r="P156" s="20">
        <v>1328</v>
      </c>
      <c r="Q156" s="20">
        <v>1674</v>
      </c>
      <c r="R156" s="20">
        <v>1051</v>
      </c>
      <c r="S156" s="20">
        <v>1757</v>
      </c>
      <c r="T156" s="20">
        <v>1196</v>
      </c>
      <c r="U156" s="20">
        <v>1109</v>
      </c>
      <c r="V156" s="20">
        <v>1109</v>
      </c>
      <c r="W156" s="20">
        <v>944</v>
      </c>
      <c r="X156" s="20">
        <v>1037</v>
      </c>
      <c r="Y156" s="20">
        <v>1029</v>
      </c>
      <c r="Z156" s="20">
        <v>1221</v>
      </c>
      <c r="AA156" s="20"/>
      <c r="AB156" s="20">
        <f t="shared" si="11"/>
        <v>13455</v>
      </c>
      <c r="AD156" s="566"/>
      <c r="AE156" s="566"/>
      <c r="AF156" s="566"/>
      <c r="AG156" s="566"/>
      <c r="AH156" s="581"/>
      <c r="AK156" s="566"/>
      <c r="AL156" s="566"/>
      <c r="AM156" s="566"/>
      <c r="AN156" s="566"/>
      <c r="AO156" s="581"/>
      <c r="AP156" s="566"/>
      <c r="AQ156" s="566"/>
    </row>
    <row r="157" spans="1:43" s="524" customFormat="1">
      <c r="A157" s="25" t="s">
        <v>162</v>
      </c>
      <c r="B157" s="20">
        <v>194</v>
      </c>
      <c r="C157" s="20">
        <v>280</v>
      </c>
      <c r="D157" s="20">
        <v>108</v>
      </c>
      <c r="E157" s="20">
        <v>211</v>
      </c>
      <c r="F157" s="20">
        <v>46</v>
      </c>
      <c r="G157" s="20">
        <v>17</v>
      </c>
      <c r="H157" s="20">
        <v>10</v>
      </c>
      <c r="I157" s="20">
        <v>5</v>
      </c>
      <c r="J157" s="20">
        <v>54</v>
      </c>
      <c r="K157" s="20">
        <v>36</v>
      </c>
      <c r="L157" s="20">
        <v>29</v>
      </c>
      <c r="M157" s="20"/>
      <c r="N157" s="20">
        <f t="shared" si="10"/>
        <v>990</v>
      </c>
      <c r="O157" s="70"/>
      <c r="P157" s="20">
        <v>246</v>
      </c>
      <c r="Q157" s="20">
        <v>192</v>
      </c>
      <c r="R157" s="20">
        <v>81</v>
      </c>
      <c r="S157" s="20">
        <v>203</v>
      </c>
      <c r="T157" s="20">
        <v>182</v>
      </c>
      <c r="U157" s="20">
        <v>223</v>
      </c>
      <c r="V157" s="20">
        <v>42</v>
      </c>
      <c r="W157" s="20">
        <v>28</v>
      </c>
      <c r="X157" s="20">
        <v>60</v>
      </c>
      <c r="Y157" s="20">
        <v>46</v>
      </c>
      <c r="Z157" s="20">
        <v>60</v>
      </c>
      <c r="AA157" s="20"/>
      <c r="AB157" s="20">
        <f t="shared" si="11"/>
        <v>1363</v>
      </c>
      <c r="AD157" s="566"/>
      <c r="AE157" s="566"/>
      <c r="AF157" s="566"/>
      <c r="AG157" s="566"/>
      <c r="AH157" s="581"/>
      <c r="AK157" s="566"/>
      <c r="AL157" s="566"/>
      <c r="AM157" s="566"/>
      <c r="AN157" s="566"/>
      <c r="AO157" s="581"/>
      <c r="AP157" s="566"/>
      <c r="AQ157" s="566"/>
    </row>
    <row r="158" spans="1:43" s="524" customFormat="1">
      <c r="A158" s="23" t="s">
        <v>6</v>
      </c>
      <c r="B158" s="17">
        <v>91</v>
      </c>
      <c r="C158" s="17">
        <v>142</v>
      </c>
      <c r="D158" s="17">
        <v>45</v>
      </c>
      <c r="E158" s="17">
        <v>65</v>
      </c>
      <c r="F158" s="17">
        <v>0</v>
      </c>
      <c r="G158" s="17">
        <v>3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/>
      <c r="N158" s="17">
        <f t="shared" si="10"/>
        <v>346</v>
      </c>
      <c r="O158" s="77"/>
      <c r="P158" s="17">
        <v>123</v>
      </c>
      <c r="Q158" s="17">
        <v>83</v>
      </c>
      <c r="R158" s="17">
        <v>33</v>
      </c>
      <c r="S158" s="17">
        <v>62</v>
      </c>
      <c r="T158" s="17">
        <v>30</v>
      </c>
      <c r="U158" s="17">
        <v>103</v>
      </c>
      <c r="V158" s="17">
        <v>0</v>
      </c>
      <c r="W158" s="17">
        <v>0</v>
      </c>
      <c r="X158" s="17">
        <v>0</v>
      </c>
      <c r="Y158" s="17">
        <v>0</v>
      </c>
      <c r="Z158" s="17">
        <v>0</v>
      </c>
      <c r="AA158" s="17"/>
      <c r="AB158" s="17">
        <f t="shared" si="11"/>
        <v>434</v>
      </c>
      <c r="AD158" s="566"/>
      <c r="AE158" s="566"/>
      <c r="AF158" s="566"/>
      <c r="AG158" s="566"/>
      <c r="AH158" s="581"/>
      <c r="AK158" s="566"/>
      <c r="AL158" s="566"/>
      <c r="AM158" s="566"/>
      <c r="AN158" s="566"/>
      <c r="AO158" s="581"/>
      <c r="AP158" s="566"/>
      <c r="AQ158" s="566"/>
    </row>
    <row r="159" spans="1:43" s="524" customFormat="1">
      <c r="A159" s="23" t="s">
        <v>7</v>
      </c>
      <c r="B159" s="17">
        <v>16</v>
      </c>
      <c r="C159" s="17">
        <v>8</v>
      </c>
      <c r="D159" s="17">
        <v>0</v>
      </c>
      <c r="E159" s="17">
        <v>15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/>
      <c r="N159" s="17">
        <f t="shared" si="10"/>
        <v>39</v>
      </c>
      <c r="O159" s="77"/>
      <c r="P159" s="17">
        <v>20</v>
      </c>
      <c r="Q159" s="17">
        <v>6</v>
      </c>
      <c r="R159" s="17">
        <v>0</v>
      </c>
      <c r="S159" s="17">
        <v>15</v>
      </c>
      <c r="T159" s="17">
        <v>5</v>
      </c>
      <c r="U159" s="17">
        <v>15</v>
      </c>
      <c r="V159" s="17">
        <v>0</v>
      </c>
      <c r="W159" s="17">
        <v>0</v>
      </c>
      <c r="X159" s="17">
        <v>0</v>
      </c>
      <c r="Y159" s="17">
        <v>0</v>
      </c>
      <c r="Z159" s="17">
        <v>0</v>
      </c>
      <c r="AA159" s="17"/>
      <c r="AB159" s="17">
        <f t="shared" si="11"/>
        <v>61</v>
      </c>
      <c r="AD159" s="566"/>
      <c r="AE159" s="566"/>
      <c r="AF159" s="566"/>
      <c r="AG159" s="566"/>
      <c r="AH159" s="581"/>
      <c r="AK159" s="566"/>
      <c r="AL159" s="566"/>
      <c r="AM159" s="566"/>
      <c r="AN159" s="566"/>
      <c r="AO159" s="581"/>
      <c r="AP159" s="566"/>
      <c r="AQ159" s="566"/>
    </row>
    <row r="160" spans="1:43" s="524" customFormat="1">
      <c r="A160" s="23" t="s">
        <v>8</v>
      </c>
      <c r="B160" s="17">
        <v>87</v>
      </c>
      <c r="C160" s="17">
        <v>130</v>
      </c>
      <c r="D160" s="17">
        <v>63</v>
      </c>
      <c r="E160" s="17">
        <v>131</v>
      </c>
      <c r="F160" s="17">
        <v>46</v>
      </c>
      <c r="G160" s="17">
        <v>14</v>
      </c>
      <c r="H160" s="17">
        <v>10</v>
      </c>
      <c r="I160" s="17">
        <v>5</v>
      </c>
      <c r="J160" s="17">
        <v>54</v>
      </c>
      <c r="K160" s="17">
        <v>36</v>
      </c>
      <c r="L160" s="17">
        <v>29</v>
      </c>
      <c r="M160" s="17"/>
      <c r="N160" s="17">
        <f t="shared" si="10"/>
        <v>605</v>
      </c>
      <c r="O160" s="77"/>
      <c r="P160" s="17">
        <v>103</v>
      </c>
      <c r="Q160" s="17">
        <v>103</v>
      </c>
      <c r="R160" s="17">
        <v>48</v>
      </c>
      <c r="S160" s="17">
        <v>126</v>
      </c>
      <c r="T160" s="17">
        <v>147</v>
      </c>
      <c r="U160" s="17">
        <v>105</v>
      </c>
      <c r="V160" s="17">
        <v>42</v>
      </c>
      <c r="W160" s="17">
        <v>28</v>
      </c>
      <c r="X160" s="17">
        <v>60</v>
      </c>
      <c r="Y160" s="17">
        <v>46</v>
      </c>
      <c r="Z160" s="17">
        <v>60</v>
      </c>
      <c r="AA160" s="17"/>
      <c r="AB160" s="17">
        <f t="shared" si="11"/>
        <v>868</v>
      </c>
      <c r="AD160" s="566"/>
      <c r="AE160" s="566"/>
      <c r="AF160" s="566"/>
      <c r="AG160" s="566"/>
      <c r="AH160" s="581"/>
      <c r="AK160" s="566"/>
      <c r="AL160" s="566"/>
      <c r="AM160" s="566"/>
      <c r="AN160" s="566"/>
      <c r="AO160" s="581"/>
      <c r="AP160" s="566"/>
      <c r="AQ160" s="566"/>
    </row>
    <row r="161" spans="1:43" s="524" customFormat="1">
      <c r="A161" s="25" t="s">
        <v>9</v>
      </c>
      <c r="B161" s="20">
        <v>66</v>
      </c>
      <c r="C161" s="20">
        <v>109</v>
      </c>
      <c r="D161" s="20">
        <v>14</v>
      </c>
      <c r="E161" s="20">
        <v>171</v>
      </c>
      <c r="F161" s="20">
        <v>171</v>
      </c>
      <c r="G161" s="20">
        <v>65</v>
      </c>
      <c r="H161" s="20">
        <v>38</v>
      </c>
      <c r="I161" s="20">
        <v>22</v>
      </c>
      <c r="J161" s="20">
        <v>45</v>
      </c>
      <c r="K161" s="20">
        <v>67</v>
      </c>
      <c r="L161" s="20">
        <v>60</v>
      </c>
      <c r="M161" s="20"/>
      <c r="N161" s="20">
        <f t="shared" si="10"/>
        <v>828</v>
      </c>
      <c r="O161" s="70"/>
      <c r="P161" s="20">
        <v>71</v>
      </c>
      <c r="Q161" s="20">
        <v>107</v>
      </c>
      <c r="R161" s="20">
        <v>20</v>
      </c>
      <c r="S161" s="20">
        <v>187</v>
      </c>
      <c r="T161" s="20">
        <v>57</v>
      </c>
      <c r="U161" s="20">
        <v>63</v>
      </c>
      <c r="V161" s="20">
        <v>142</v>
      </c>
      <c r="W161" s="20">
        <v>99</v>
      </c>
      <c r="X161" s="20">
        <v>142</v>
      </c>
      <c r="Y161" s="20">
        <v>114</v>
      </c>
      <c r="Z161" s="20">
        <v>120</v>
      </c>
      <c r="AA161" s="20"/>
      <c r="AB161" s="20">
        <f t="shared" si="11"/>
        <v>1122</v>
      </c>
      <c r="AD161" s="566"/>
      <c r="AE161" s="566"/>
      <c r="AF161" s="566"/>
      <c r="AG161" s="566"/>
      <c r="AH161" s="581"/>
      <c r="AK161" s="566"/>
      <c r="AL161" s="566"/>
      <c r="AM161" s="566"/>
      <c r="AN161" s="566"/>
      <c r="AO161" s="581"/>
      <c r="AP161" s="566"/>
      <c r="AQ161" s="566"/>
    </row>
    <row r="162" spans="1:43" s="524" customFormat="1">
      <c r="A162" s="23" t="s">
        <v>10</v>
      </c>
      <c r="B162" s="17">
        <v>0</v>
      </c>
      <c r="C162" s="17">
        <v>0</v>
      </c>
      <c r="D162" s="17">
        <v>0</v>
      </c>
      <c r="E162" s="17">
        <v>0</v>
      </c>
      <c r="F162" s="17">
        <v>4</v>
      </c>
      <c r="G162" s="17">
        <v>9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/>
      <c r="N162" s="17">
        <f t="shared" si="10"/>
        <v>13</v>
      </c>
      <c r="O162" s="77"/>
      <c r="P162" s="17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3</v>
      </c>
      <c r="W162" s="17">
        <v>2</v>
      </c>
      <c r="X162" s="17">
        <v>10</v>
      </c>
      <c r="Y162" s="17">
        <v>1</v>
      </c>
      <c r="Z162" s="17">
        <v>7</v>
      </c>
      <c r="AA162" s="17"/>
      <c r="AB162" s="17">
        <f t="shared" si="11"/>
        <v>23</v>
      </c>
      <c r="AD162" s="566"/>
      <c r="AE162" s="566"/>
      <c r="AF162" s="566"/>
      <c r="AG162" s="566"/>
      <c r="AH162" s="581"/>
      <c r="AK162" s="566"/>
      <c r="AL162" s="566"/>
      <c r="AM162" s="566"/>
      <c r="AN162" s="566"/>
      <c r="AO162" s="581"/>
      <c r="AP162" s="566"/>
      <c r="AQ162" s="566"/>
    </row>
    <row r="163" spans="1:43" s="524" customFormat="1">
      <c r="A163" s="23" t="s">
        <v>11</v>
      </c>
      <c r="B163" s="17">
        <v>0</v>
      </c>
      <c r="C163" s="17">
        <v>0</v>
      </c>
      <c r="D163" s="17">
        <v>0</v>
      </c>
      <c r="E163" s="17">
        <v>2</v>
      </c>
      <c r="F163" s="17">
        <v>122</v>
      </c>
      <c r="G163" s="17">
        <v>39</v>
      </c>
      <c r="H163" s="17">
        <v>18</v>
      </c>
      <c r="I163" s="17">
        <v>17</v>
      </c>
      <c r="J163" s="17">
        <v>34</v>
      </c>
      <c r="K163" s="17">
        <v>45</v>
      </c>
      <c r="L163" s="17">
        <v>47</v>
      </c>
      <c r="M163" s="17"/>
      <c r="N163" s="17">
        <f t="shared" si="10"/>
        <v>324</v>
      </c>
      <c r="O163" s="77"/>
      <c r="P163" s="17">
        <v>0</v>
      </c>
      <c r="Q163" s="17">
        <v>0</v>
      </c>
      <c r="R163" s="17">
        <v>0</v>
      </c>
      <c r="S163" s="17">
        <v>1</v>
      </c>
      <c r="T163" s="17">
        <v>0</v>
      </c>
      <c r="U163" s="17">
        <v>0</v>
      </c>
      <c r="V163" s="17">
        <v>77</v>
      </c>
      <c r="W163" s="17">
        <v>55</v>
      </c>
      <c r="X163" s="17">
        <v>85</v>
      </c>
      <c r="Y163" s="17">
        <v>46</v>
      </c>
      <c r="Z163" s="17">
        <v>60</v>
      </c>
      <c r="AA163" s="17"/>
      <c r="AB163" s="17">
        <f t="shared" si="11"/>
        <v>324</v>
      </c>
      <c r="AD163" s="566"/>
      <c r="AE163" s="566"/>
      <c r="AF163" s="566"/>
      <c r="AG163" s="566"/>
      <c r="AH163" s="581"/>
      <c r="AK163" s="566"/>
      <c r="AL163" s="566"/>
      <c r="AM163" s="566"/>
      <c r="AN163" s="566"/>
      <c r="AO163" s="581"/>
      <c r="AP163" s="566"/>
      <c r="AQ163" s="566"/>
    </row>
    <row r="164" spans="1:43" s="524" customFormat="1">
      <c r="A164" s="23" t="s">
        <v>12</v>
      </c>
      <c r="B164" s="17">
        <v>65</v>
      </c>
      <c r="C164" s="17">
        <v>99</v>
      </c>
      <c r="D164" s="17">
        <v>14</v>
      </c>
      <c r="E164" s="17">
        <v>169</v>
      </c>
      <c r="F164" s="17">
        <v>38</v>
      </c>
      <c r="G164" s="17">
        <v>15</v>
      </c>
      <c r="H164" s="17">
        <v>16</v>
      </c>
      <c r="I164" s="17">
        <v>5</v>
      </c>
      <c r="J164" s="17">
        <v>11</v>
      </c>
      <c r="K164" s="17">
        <v>20</v>
      </c>
      <c r="L164" s="17">
        <v>13</v>
      </c>
      <c r="M164" s="17"/>
      <c r="N164" s="17">
        <f t="shared" si="10"/>
        <v>465</v>
      </c>
      <c r="O164" s="77"/>
      <c r="P164" s="17">
        <v>67</v>
      </c>
      <c r="Q164" s="17">
        <v>96</v>
      </c>
      <c r="R164" s="17">
        <v>20</v>
      </c>
      <c r="S164" s="17">
        <v>184</v>
      </c>
      <c r="T164" s="17">
        <v>54</v>
      </c>
      <c r="U164" s="17">
        <v>61</v>
      </c>
      <c r="V164" s="17">
        <v>56</v>
      </c>
      <c r="W164" s="17">
        <v>37</v>
      </c>
      <c r="X164" s="17">
        <v>41</v>
      </c>
      <c r="Y164" s="17">
        <v>61</v>
      </c>
      <c r="Z164" s="17">
        <v>51</v>
      </c>
      <c r="AA164" s="17"/>
      <c r="AB164" s="17">
        <f t="shared" si="11"/>
        <v>728</v>
      </c>
      <c r="AD164" s="566"/>
      <c r="AE164" s="566"/>
      <c r="AF164" s="566"/>
      <c r="AG164" s="566"/>
      <c r="AH164" s="581"/>
      <c r="AK164" s="566"/>
      <c r="AL164" s="566"/>
      <c r="AM164" s="566"/>
      <c r="AN164" s="566"/>
      <c r="AO164" s="581"/>
      <c r="AP164" s="566"/>
      <c r="AQ164" s="566"/>
    </row>
    <row r="165" spans="1:43" s="524" customFormat="1">
      <c r="A165" s="23" t="s">
        <v>13</v>
      </c>
      <c r="B165" s="17">
        <v>1</v>
      </c>
      <c r="C165" s="17">
        <v>10</v>
      </c>
      <c r="D165" s="17">
        <v>0</v>
      </c>
      <c r="E165" s="17">
        <v>0</v>
      </c>
      <c r="F165" s="17">
        <v>7</v>
      </c>
      <c r="G165" s="17">
        <v>2</v>
      </c>
      <c r="H165" s="17">
        <v>4</v>
      </c>
      <c r="I165" s="17">
        <v>0</v>
      </c>
      <c r="J165" s="17">
        <v>0</v>
      </c>
      <c r="K165" s="17">
        <v>2</v>
      </c>
      <c r="L165" s="17">
        <v>0</v>
      </c>
      <c r="M165" s="17"/>
      <c r="N165" s="17">
        <f t="shared" si="10"/>
        <v>26</v>
      </c>
      <c r="O165" s="77"/>
      <c r="P165" s="17">
        <v>4</v>
      </c>
      <c r="Q165" s="17">
        <v>11</v>
      </c>
      <c r="R165" s="17">
        <v>0</v>
      </c>
      <c r="S165" s="17">
        <v>2</v>
      </c>
      <c r="T165" s="17">
        <v>3</v>
      </c>
      <c r="U165" s="17">
        <v>2</v>
      </c>
      <c r="V165" s="17">
        <v>6</v>
      </c>
      <c r="W165" s="17">
        <v>5</v>
      </c>
      <c r="X165" s="17">
        <v>6</v>
      </c>
      <c r="Y165" s="17">
        <v>6</v>
      </c>
      <c r="Z165" s="17">
        <v>2</v>
      </c>
      <c r="AA165" s="17"/>
      <c r="AB165" s="17">
        <f t="shared" si="11"/>
        <v>47</v>
      </c>
      <c r="AD165" s="566"/>
      <c r="AE165" s="566"/>
      <c r="AF165" s="566"/>
      <c r="AG165" s="566"/>
      <c r="AH165" s="581"/>
      <c r="AK165" s="566"/>
      <c r="AL165" s="566"/>
      <c r="AM165" s="566"/>
      <c r="AN165" s="566"/>
      <c r="AO165" s="581"/>
      <c r="AP165" s="566"/>
      <c r="AQ165" s="566"/>
    </row>
    <row r="166" spans="1:43" s="524" customFormat="1">
      <c r="A166" s="25" t="s">
        <v>14</v>
      </c>
      <c r="B166" s="20">
        <v>1061</v>
      </c>
      <c r="C166" s="20">
        <v>1334</v>
      </c>
      <c r="D166" s="20">
        <v>1024</v>
      </c>
      <c r="E166" s="20">
        <v>1267</v>
      </c>
      <c r="F166" s="20">
        <v>1248</v>
      </c>
      <c r="G166" s="20">
        <v>1619</v>
      </c>
      <c r="H166" s="20">
        <v>1119</v>
      </c>
      <c r="I166" s="20">
        <v>970</v>
      </c>
      <c r="J166" s="20">
        <v>1333</v>
      </c>
      <c r="K166" s="20">
        <v>1059</v>
      </c>
      <c r="L166" s="20">
        <v>837</v>
      </c>
      <c r="M166" s="20"/>
      <c r="N166" s="20">
        <f t="shared" si="10"/>
        <v>12871</v>
      </c>
      <c r="O166" s="70"/>
      <c r="P166" s="20">
        <v>1011</v>
      </c>
      <c r="Q166" s="20">
        <v>1375</v>
      </c>
      <c r="R166" s="20">
        <v>950</v>
      </c>
      <c r="S166" s="20">
        <v>1367</v>
      </c>
      <c r="T166" s="20">
        <v>957</v>
      </c>
      <c r="U166" s="20">
        <v>823</v>
      </c>
      <c r="V166" s="20">
        <v>925</v>
      </c>
      <c r="W166" s="20">
        <v>817</v>
      </c>
      <c r="X166" s="20">
        <v>835</v>
      </c>
      <c r="Y166" s="20">
        <v>869</v>
      </c>
      <c r="Z166" s="20">
        <v>1041</v>
      </c>
      <c r="AA166" s="20"/>
      <c r="AB166" s="20">
        <f t="shared" si="11"/>
        <v>10970</v>
      </c>
      <c r="AD166" s="566"/>
      <c r="AE166" s="566"/>
      <c r="AF166" s="566"/>
      <c r="AG166" s="566"/>
      <c r="AH166" s="581"/>
      <c r="AK166" s="566"/>
      <c r="AL166" s="566"/>
      <c r="AM166" s="566"/>
      <c r="AN166" s="566"/>
      <c r="AO166" s="581"/>
      <c r="AP166" s="566"/>
      <c r="AQ166" s="566"/>
    </row>
    <row r="167" spans="1:43" s="524" customFormat="1">
      <c r="A167" s="25" t="s">
        <v>163</v>
      </c>
      <c r="B167" s="20">
        <v>1313</v>
      </c>
      <c r="C167" s="20">
        <v>1428</v>
      </c>
      <c r="D167" s="20">
        <v>1106</v>
      </c>
      <c r="E167" s="20">
        <v>1219</v>
      </c>
      <c r="F167" s="20">
        <v>979</v>
      </c>
      <c r="G167" s="20">
        <v>1109</v>
      </c>
      <c r="H167" s="20">
        <v>521</v>
      </c>
      <c r="I167" s="20">
        <v>289</v>
      </c>
      <c r="J167" s="20">
        <v>587</v>
      </c>
      <c r="K167" s="20">
        <v>481</v>
      </c>
      <c r="L167" s="20">
        <v>479</v>
      </c>
      <c r="M167" s="20"/>
      <c r="N167" s="20">
        <f t="shared" si="10"/>
        <v>9511</v>
      </c>
      <c r="O167" s="70"/>
      <c r="P167" s="20">
        <v>1668</v>
      </c>
      <c r="Q167" s="20">
        <v>2016</v>
      </c>
      <c r="R167" s="20">
        <v>768</v>
      </c>
      <c r="S167" s="20">
        <v>1575</v>
      </c>
      <c r="T167" s="20">
        <v>1253</v>
      </c>
      <c r="U167" s="20">
        <v>1105</v>
      </c>
      <c r="V167" s="20">
        <v>538</v>
      </c>
      <c r="W167" s="20">
        <v>540</v>
      </c>
      <c r="X167" s="20">
        <v>754</v>
      </c>
      <c r="Y167" s="20">
        <v>793</v>
      </c>
      <c r="Z167" s="20">
        <v>664</v>
      </c>
      <c r="AA167" s="20"/>
      <c r="AB167" s="20">
        <f t="shared" si="11"/>
        <v>11674</v>
      </c>
      <c r="AD167" s="566"/>
      <c r="AE167" s="566"/>
      <c r="AF167" s="566"/>
      <c r="AG167" s="566"/>
      <c r="AH167" s="581"/>
      <c r="AK167" s="566"/>
      <c r="AL167" s="566"/>
      <c r="AM167" s="566"/>
      <c r="AN167" s="566"/>
      <c r="AO167" s="581"/>
      <c r="AP167" s="566"/>
      <c r="AQ167" s="566"/>
    </row>
    <row r="168" spans="1:43" s="524" customFormat="1">
      <c r="A168" s="23" t="s">
        <v>164</v>
      </c>
      <c r="B168" s="17">
        <v>35</v>
      </c>
      <c r="C168" s="17">
        <v>102</v>
      </c>
      <c r="D168" s="17">
        <v>99</v>
      </c>
      <c r="E168" s="17">
        <v>74</v>
      </c>
      <c r="F168" s="17">
        <v>65</v>
      </c>
      <c r="G168" s="17">
        <v>35</v>
      </c>
      <c r="H168" s="17">
        <v>22</v>
      </c>
      <c r="I168" s="17">
        <v>31</v>
      </c>
      <c r="J168" s="17">
        <v>33</v>
      </c>
      <c r="K168" s="17">
        <v>47</v>
      </c>
      <c r="L168" s="17">
        <v>76</v>
      </c>
      <c r="M168" s="17"/>
      <c r="N168" s="17">
        <f t="shared" si="10"/>
        <v>619</v>
      </c>
      <c r="O168" s="77"/>
      <c r="P168" s="17">
        <v>163</v>
      </c>
      <c r="Q168" s="17">
        <v>139</v>
      </c>
      <c r="R168" s="17">
        <v>92</v>
      </c>
      <c r="S168" s="17">
        <v>116</v>
      </c>
      <c r="T168" s="17">
        <v>82</v>
      </c>
      <c r="U168" s="17">
        <v>130</v>
      </c>
      <c r="V168" s="17">
        <v>43</v>
      </c>
      <c r="W168" s="17">
        <v>75</v>
      </c>
      <c r="X168" s="17">
        <v>60</v>
      </c>
      <c r="Y168" s="17">
        <v>86</v>
      </c>
      <c r="Z168" s="17">
        <v>50</v>
      </c>
      <c r="AA168" s="17"/>
      <c r="AB168" s="17">
        <f t="shared" si="11"/>
        <v>1036</v>
      </c>
      <c r="AD168" s="566"/>
      <c r="AE168" s="566"/>
      <c r="AF168" s="566"/>
      <c r="AG168" s="566"/>
      <c r="AH168" s="581"/>
      <c r="AK168" s="566"/>
      <c r="AL168" s="566"/>
      <c r="AM168" s="566"/>
      <c r="AN168" s="566"/>
      <c r="AO168" s="581"/>
      <c r="AP168" s="566"/>
      <c r="AQ168" s="566"/>
    </row>
    <row r="169" spans="1:43" s="524" customFormat="1">
      <c r="A169" s="23" t="s">
        <v>165</v>
      </c>
      <c r="B169" s="17">
        <v>72</v>
      </c>
      <c r="C169" s="17">
        <v>126</v>
      </c>
      <c r="D169" s="17">
        <v>83</v>
      </c>
      <c r="E169" s="17">
        <v>84</v>
      </c>
      <c r="F169" s="17">
        <v>81</v>
      </c>
      <c r="G169" s="17">
        <v>160</v>
      </c>
      <c r="H169" s="17">
        <v>52</v>
      </c>
      <c r="I169" s="17">
        <v>30</v>
      </c>
      <c r="J169" s="17">
        <v>32</v>
      </c>
      <c r="K169" s="17">
        <v>37</v>
      </c>
      <c r="L169" s="17">
        <v>52</v>
      </c>
      <c r="M169" s="17"/>
      <c r="N169" s="17">
        <f t="shared" si="10"/>
        <v>809</v>
      </c>
      <c r="O169" s="77"/>
      <c r="P169" s="17">
        <v>87</v>
      </c>
      <c r="Q169" s="17">
        <v>149</v>
      </c>
      <c r="R169" s="17">
        <v>74</v>
      </c>
      <c r="S169" s="17">
        <v>129</v>
      </c>
      <c r="T169" s="17">
        <v>175</v>
      </c>
      <c r="U169" s="17">
        <v>154</v>
      </c>
      <c r="V169" s="17">
        <v>72</v>
      </c>
      <c r="W169" s="17">
        <v>48</v>
      </c>
      <c r="X169" s="17">
        <v>84</v>
      </c>
      <c r="Y169" s="17">
        <v>97</v>
      </c>
      <c r="Z169" s="17">
        <v>66</v>
      </c>
      <c r="AA169" s="17"/>
      <c r="AB169" s="17">
        <f t="shared" si="11"/>
        <v>1135</v>
      </c>
      <c r="AD169" s="566"/>
      <c r="AE169" s="566"/>
      <c r="AF169" s="566"/>
      <c r="AG169" s="566"/>
      <c r="AH169" s="581"/>
      <c r="AK169" s="566"/>
      <c r="AL169" s="566"/>
      <c r="AM169" s="566"/>
      <c r="AN169" s="566"/>
      <c r="AO169" s="581"/>
      <c r="AP169" s="566"/>
      <c r="AQ169" s="566"/>
    </row>
    <row r="170" spans="1:43" s="524" customFormat="1">
      <c r="A170" s="23" t="s">
        <v>166</v>
      </c>
      <c r="B170" s="17">
        <v>53</v>
      </c>
      <c r="C170" s="17">
        <v>42</v>
      </c>
      <c r="D170" s="17">
        <v>67</v>
      </c>
      <c r="E170" s="17">
        <v>32</v>
      </c>
      <c r="F170" s="17">
        <v>66</v>
      </c>
      <c r="G170" s="17">
        <v>72</v>
      </c>
      <c r="H170" s="17">
        <v>11</v>
      </c>
      <c r="I170" s="17">
        <v>7</v>
      </c>
      <c r="J170" s="17">
        <v>40</v>
      </c>
      <c r="K170" s="17">
        <v>31</v>
      </c>
      <c r="L170" s="17">
        <v>18</v>
      </c>
      <c r="M170" s="17"/>
      <c r="N170" s="17">
        <f t="shared" si="10"/>
        <v>439</v>
      </c>
      <c r="O170" s="77"/>
      <c r="P170" s="17">
        <v>21</v>
      </c>
      <c r="Q170" s="17">
        <v>21</v>
      </c>
      <c r="R170" s="17">
        <v>23</v>
      </c>
      <c r="S170" s="17">
        <v>26</v>
      </c>
      <c r="T170" s="17">
        <v>15</v>
      </c>
      <c r="U170" s="17">
        <v>4</v>
      </c>
      <c r="V170" s="17">
        <v>29</v>
      </c>
      <c r="W170" s="17">
        <v>39</v>
      </c>
      <c r="X170" s="17">
        <v>42</v>
      </c>
      <c r="Y170" s="17">
        <v>71</v>
      </c>
      <c r="Z170" s="17">
        <v>48</v>
      </c>
      <c r="AA170" s="17"/>
      <c r="AB170" s="17">
        <f t="shared" si="11"/>
        <v>339</v>
      </c>
      <c r="AD170" s="566"/>
      <c r="AE170" s="566"/>
      <c r="AF170" s="566"/>
      <c r="AG170" s="566"/>
      <c r="AH170" s="581"/>
      <c r="AK170" s="566"/>
      <c r="AL170" s="566"/>
      <c r="AM170" s="566"/>
      <c r="AN170" s="566"/>
      <c r="AO170" s="581"/>
      <c r="AP170" s="566"/>
      <c r="AQ170" s="566"/>
    </row>
    <row r="171" spans="1:43" s="524" customFormat="1">
      <c r="A171" s="23" t="s">
        <v>167</v>
      </c>
      <c r="B171" s="17">
        <v>108</v>
      </c>
      <c r="C171" s="17">
        <v>144</v>
      </c>
      <c r="D171" s="17">
        <v>57</v>
      </c>
      <c r="E171" s="17">
        <v>158</v>
      </c>
      <c r="F171" s="17">
        <v>31</v>
      </c>
      <c r="G171" s="17">
        <v>11</v>
      </c>
      <c r="H171" s="17">
        <v>11</v>
      </c>
      <c r="I171" s="17">
        <v>2</v>
      </c>
      <c r="J171" s="17">
        <v>7</v>
      </c>
      <c r="K171" s="17">
        <v>13</v>
      </c>
      <c r="L171" s="17">
        <v>40</v>
      </c>
      <c r="M171" s="17"/>
      <c r="N171" s="17">
        <f t="shared" si="10"/>
        <v>582</v>
      </c>
      <c r="O171" s="77"/>
      <c r="P171" s="17">
        <v>223</v>
      </c>
      <c r="Q171" s="17">
        <v>142</v>
      </c>
      <c r="R171" s="17">
        <v>55</v>
      </c>
      <c r="S171" s="17">
        <v>185</v>
      </c>
      <c r="T171" s="17">
        <v>141</v>
      </c>
      <c r="U171" s="17">
        <v>120</v>
      </c>
      <c r="V171" s="17">
        <v>11</v>
      </c>
      <c r="W171" s="17">
        <v>11</v>
      </c>
      <c r="X171" s="17">
        <v>10</v>
      </c>
      <c r="Y171" s="17">
        <v>8</v>
      </c>
      <c r="Z171" s="17">
        <v>8</v>
      </c>
      <c r="AA171" s="17"/>
      <c r="AB171" s="17">
        <f t="shared" si="11"/>
        <v>914</v>
      </c>
      <c r="AD171" s="566"/>
      <c r="AE171" s="566"/>
      <c r="AF171" s="566"/>
      <c r="AG171" s="566"/>
      <c r="AH171" s="581"/>
      <c r="AK171" s="566"/>
      <c r="AL171" s="566"/>
      <c r="AM171" s="566"/>
      <c r="AN171" s="566"/>
      <c r="AO171" s="581"/>
      <c r="AP171" s="566"/>
      <c r="AQ171" s="566"/>
    </row>
    <row r="172" spans="1:43" s="524" customFormat="1">
      <c r="A172" s="23" t="s">
        <v>168</v>
      </c>
      <c r="B172" s="17">
        <v>30</v>
      </c>
      <c r="C172" s="17">
        <v>20</v>
      </c>
      <c r="D172" s="17">
        <v>45</v>
      </c>
      <c r="E172" s="17">
        <v>48</v>
      </c>
      <c r="F172" s="17">
        <v>107</v>
      </c>
      <c r="G172" s="17">
        <v>39</v>
      </c>
      <c r="H172" s="17">
        <v>21</v>
      </c>
      <c r="I172" s="17">
        <v>11</v>
      </c>
      <c r="J172" s="17">
        <v>41</v>
      </c>
      <c r="K172" s="17">
        <v>43</v>
      </c>
      <c r="L172" s="17">
        <v>36</v>
      </c>
      <c r="M172" s="17"/>
      <c r="N172" s="17">
        <f t="shared" si="10"/>
        <v>441</v>
      </c>
      <c r="O172" s="77"/>
      <c r="P172" s="17">
        <v>61</v>
      </c>
      <c r="Q172" s="17">
        <v>38</v>
      </c>
      <c r="R172" s="17">
        <v>39</v>
      </c>
      <c r="S172" s="17">
        <v>37</v>
      </c>
      <c r="T172" s="17">
        <v>17</v>
      </c>
      <c r="U172" s="17">
        <v>40</v>
      </c>
      <c r="V172" s="17">
        <v>46</v>
      </c>
      <c r="W172" s="17">
        <v>24</v>
      </c>
      <c r="X172" s="17">
        <v>21</v>
      </c>
      <c r="Y172" s="17">
        <v>71</v>
      </c>
      <c r="Z172" s="17">
        <v>69</v>
      </c>
      <c r="AA172" s="17"/>
      <c r="AB172" s="17">
        <f t="shared" si="11"/>
        <v>463</v>
      </c>
      <c r="AD172" s="566"/>
      <c r="AE172" s="566"/>
      <c r="AF172" s="566"/>
      <c r="AG172" s="566"/>
      <c r="AH172" s="581"/>
      <c r="AK172" s="566"/>
      <c r="AL172" s="566"/>
      <c r="AM172" s="566"/>
      <c r="AN172" s="566"/>
      <c r="AO172" s="581"/>
      <c r="AP172" s="566"/>
      <c r="AQ172" s="566"/>
    </row>
    <row r="173" spans="1:43" s="524" customFormat="1">
      <c r="A173" s="23" t="s">
        <v>169</v>
      </c>
      <c r="B173" s="17">
        <v>3</v>
      </c>
      <c r="C173" s="17">
        <v>3</v>
      </c>
      <c r="D173" s="17">
        <v>11</v>
      </c>
      <c r="E173" s="17">
        <v>20</v>
      </c>
      <c r="F173" s="17">
        <v>16</v>
      </c>
      <c r="G173" s="17">
        <v>22</v>
      </c>
      <c r="H173" s="17">
        <v>13</v>
      </c>
      <c r="I173" s="17">
        <v>9</v>
      </c>
      <c r="J173" s="17">
        <v>20</v>
      </c>
      <c r="K173" s="17">
        <v>5</v>
      </c>
      <c r="L173" s="17">
        <v>20</v>
      </c>
      <c r="M173" s="17"/>
      <c r="N173" s="17">
        <f t="shared" si="10"/>
        <v>142</v>
      </c>
      <c r="O173" s="77"/>
      <c r="P173" s="17">
        <v>3</v>
      </c>
      <c r="Q173" s="17">
        <v>15</v>
      </c>
      <c r="R173" s="17">
        <v>10</v>
      </c>
      <c r="S173" s="17">
        <v>19</v>
      </c>
      <c r="T173" s="17">
        <v>29</v>
      </c>
      <c r="U173" s="17">
        <v>7</v>
      </c>
      <c r="V173" s="17">
        <v>27</v>
      </c>
      <c r="W173" s="17">
        <v>11</v>
      </c>
      <c r="X173" s="17">
        <v>23</v>
      </c>
      <c r="Y173" s="17">
        <v>13</v>
      </c>
      <c r="Z173" s="17">
        <v>9</v>
      </c>
      <c r="AA173" s="17"/>
      <c r="AB173" s="17">
        <f t="shared" si="11"/>
        <v>166</v>
      </c>
      <c r="AD173" s="566"/>
      <c r="AE173" s="566"/>
      <c r="AF173" s="566"/>
      <c r="AG173" s="566"/>
      <c r="AH173" s="581"/>
      <c r="AK173" s="566"/>
      <c r="AL173" s="566"/>
      <c r="AM173" s="566"/>
      <c r="AN173" s="566"/>
      <c r="AO173" s="581"/>
      <c r="AP173" s="566"/>
      <c r="AQ173" s="566"/>
    </row>
    <row r="174" spans="1:43" s="524" customFormat="1">
      <c r="A174" s="23" t="s">
        <v>170</v>
      </c>
      <c r="B174" s="17">
        <v>27</v>
      </c>
      <c r="C174" s="17">
        <v>40</v>
      </c>
      <c r="D174" s="17">
        <v>38</v>
      </c>
      <c r="E174" s="17">
        <v>23</v>
      </c>
      <c r="F174" s="17">
        <v>6</v>
      </c>
      <c r="G174" s="17">
        <v>10</v>
      </c>
      <c r="H174" s="17">
        <v>9</v>
      </c>
      <c r="I174" s="17">
        <v>2</v>
      </c>
      <c r="J174" s="17">
        <v>2</v>
      </c>
      <c r="K174" s="17">
        <v>2</v>
      </c>
      <c r="L174" s="17">
        <v>0</v>
      </c>
      <c r="M174" s="17"/>
      <c r="N174" s="17">
        <f t="shared" si="10"/>
        <v>159</v>
      </c>
      <c r="O174" s="77"/>
      <c r="P174" s="17">
        <v>30</v>
      </c>
      <c r="Q174" s="17">
        <v>18</v>
      </c>
      <c r="R174" s="17">
        <v>17</v>
      </c>
      <c r="S174" s="17">
        <v>36</v>
      </c>
      <c r="T174" s="17">
        <v>34</v>
      </c>
      <c r="U174" s="17">
        <v>26</v>
      </c>
      <c r="V174" s="17">
        <v>2</v>
      </c>
      <c r="W174" s="17">
        <v>5</v>
      </c>
      <c r="X174" s="17">
        <v>0</v>
      </c>
      <c r="Y174" s="17">
        <v>0</v>
      </c>
      <c r="Z174" s="17">
        <v>0</v>
      </c>
      <c r="AA174" s="17"/>
      <c r="AB174" s="17">
        <f t="shared" si="11"/>
        <v>168</v>
      </c>
      <c r="AD174" s="566"/>
      <c r="AE174" s="566"/>
      <c r="AF174" s="566"/>
      <c r="AG174" s="566"/>
      <c r="AH174" s="581"/>
      <c r="AK174" s="566"/>
      <c r="AL174" s="566"/>
      <c r="AM174" s="566"/>
      <c r="AN174" s="566"/>
      <c r="AO174" s="581"/>
      <c r="AP174" s="566"/>
      <c r="AQ174" s="566"/>
    </row>
    <row r="175" spans="1:43" s="524" customFormat="1">
      <c r="A175" s="23" t="s">
        <v>171</v>
      </c>
      <c r="B175" s="17">
        <v>2</v>
      </c>
      <c r="C175" s="17">
        <v>3</v>
      </c>
      <c r="D175" s="17">
        <v>35</v>
      </c>
      <c r="E175" s="17">
        <v>8</v>
      </c>
      <c r="F175" s="17">
        <v>16</v>
      </c>
      <c r="G175" s="17">
        <v>22</v>
      </c>
      <c r="H175" s="17">
        <v>23</v>
      </c>
      <c r="I175" s="17">
        <v>4</v>
      </c>
      <c r="J175" s="17">
        <v>6</v>
      </c>
      <c r="K175" s="17">
        <v>8</v>
      </c>
      <c r="L175" s="17">
        <v>5</v>
      </c>
      <c r="M175" s="17"/>
      <c r="N175" s="17">
        <f t="shared" si="10"/>
        <v>132</v>
      </c>
      <c r="O175" s="77"/>
      <c r="P175" s="17">
        <v>3</v>
      </c>
      <c r="Q175" s="17">
        <v>5</v>
      </c>
      <c r="R175" s="17">
        <v>4</v>
      </c>
      <c r="S175" s="17">
        <v>12</v>
      </c>
      <c r="T175" s="17">
        <v>5</v>
      </c>
      <c r="U175" s="17">
        <v>8</v>
      </c>
      <c r="V175" s="17">
        <v>40</v>
      </c>
      <c r="W175" s="17">
        <v>11</v>
      </c>
      <c r="X175" s="17">
        <v>9</v>
      </c>
      <c r="Y175" s="17">
        <v>9</v>
      </c>
      <c r="Z175" s="17">
        <v>13</v>
      </c>
      <c r="AA175" s="17"/>
      <c r="AB175" s="17">
        <f t="shared" si="11"/>
        <v>119</v>
      </c>
      <c r="AD175" s="566"/>
      <c r="AE175" s="566"/>
      <c r="AF175" s="566"/>
      <c r="AG175" s="566"/>
      <c r="AH175" s="581"/>
      <c r="AK175" s="566"/>
      <c r="AL175" s="566"/>
      <c r="AM175" s="566"/>
      <c r="AN175" s="566"/>
      <c r="AO175" s="581"/>
      <c r="AP175" s="566"/>
      <c r="AQ175" s="566"/>
    </row>
    <row r="176" spans="1:43" s="524" customFormat="1">
      <c r="A176" s="23" t="s">
        <v>172</v>
      </c>
      <c r="B176" s="17">
        <v>297</v>
      </c>
      <c r="C176" s="17">
        <v>268</v>
      </c>
      <c r="D176" s="17">
        <v>40</v>
      </c>
      <c r="E176" s="17">
        <v>90</v>
      </c>
      <c r="F176" s="17">
        <v>23</v>
      </c>
      <c r="G176" s="17">
        <v>5</v>
      </c>
      <c r="H176" s="17">
        <v>22</v>
      </c>
      <c r="I176" s="17">
        <v>20</v>
      </c>
      <c r="J176" s="17">
        <v>48</v>
      </c>
      <c r="K176" s="17">
        <v>20</v>
      </c>
      <c r="L176" s="17">
        <v>2</v>
      </c>
      <c r="M176" s="17"/>
      <c r="N176" s="17">
        <f t="shared" si="10"/>
        <v>835</v>
      </c>
      <c r="O176" s="77"/>
      <c r="P176" s="17">
        <v>200</v>
      </c>
      <c r="Q176" s="17">
        <v>577</v>
      </c>
      <c r="R176" s="17">
        <v>112</v>
      </c>
      <c r="S176" s="17">
        <v>194</v>
      </c>
      <c r="T176" s="17">
        <v>119</v>
      </c>
      <c r="U176" s="17">
        <v>108</v>
      </c>
      <c r="V176" s="17">
        <v>3</v>
      </c>
      <c r="W176" s="17">
        <v>7</v>
      </c>
      <c r="X176" s="17">
        <v>19</v>
      </c>
      <c r="Y176" s="17">
        <v>18</v>
      </c>
      <c r="Z176" s="17">
        <v>40</v>
      </c>
      <c r="AA176" s="17"/>
      <c r="AB176" s="17">
        <f t="shared" si="11"/>
        <v>1397</v>
      </c>
      <c r="AD176" s="566"/>
      <c r="AE176" s="566"/>
      <c r="AF176" s="566"/>
      <c r="AG176" s="566"/>
      <c r="AH176" s="581"/>
      <c r="AK176" s="566"/>
      <c r="AL176" s="566"/>
      <c r="AM176" s="566"/>
      <c r="AN176" s="566"/>
      <c r="AO176" s="581"/>
      <c r="AP176" s="566"/>
      <c r="AQ176" s="566"/>
    </row>
    <row r="177" spans="1:43" s="524" customFormat="1">
      <c r="A177" s="23" t="s">
        <v>173</v>
      </c>
      <c r="B177" s="17">
        <v>12</v>
      </c>
      <c r="C177" s="17">
        <v>12</v>
      </c>
      <c r="D177" s="17">
        <v>8</v>
      </c>
      <c r="E177" s="17">
        <v>29</v>
      </c>
      <c r="F177" s="17">
        <v>23</v>
      </c>
      <c r="G177" s="17">
        <v>27</v>
      </c>
      <c r="H177" s="17">
        <v>10</v>
      </c>
      <c r="I177" s="17">
        <v>23</v>
      </c>
      <c r="J177" s="17">
        <v>16</v>
      </c>
      <c r="K177" s="17">
        <v>13</v>
      </c>
      <c r="L177" s="17">
        <v>8</v>
      </c>
      <c r="M177" s="17"/>
      <c r="N177" s="17">
        <f t="shared" si="10"/>
        <v>181</v>
      </c>
      <c r="O177" s="77"/>
      <c r="P177" s="17">
        <v>7</v>
      </c>
      <c r="Q177" s="17">
        <v>8</v>
      </c>
      <c r="R177" s="17">
        <v>4</v>
      </c>
      <c r="S177" s="17">
        <v>18</v>
      </c>
      <c r="T177" s="17">
        <v>3</v>
      </c>
      <c r="U177" s="17">
        <v>1</v>
      </c>
      <c r="V177" s="17">
        <v>18</v>
      </c>
      <c r="W177" s="17">
        <v>31</v>
      </c>
      <c r="X177" s="17">
        <v>27</v>
      </c>
      <c r="Y177" s="17">
        <v>80</v>
      </c>
      <c r="Z177" s="17">
        <v>22</v>
      </c>
      <c r="AA177" s="17"/>
      <c r="AB177" s="17">
        <f t="shared" si="11"/>
        <v>219</v>
      </c>
      <c r="AD177" s="566"/>
      <c r="AE177" s="566"/>
      <c r="AF177" s="566"/>
      <c r="AG177" s="566"/>
      <c r="AH177" s="581"/>
      <c r="AK177" s="566"/>
      <c r="AL177" s="566"/>
      <c r="AM177" s="566"/>
      <c r="AN177" s="566"/>
      <c r="AO177" s="581"/>
      <c r="AP177" s="566"/>
      <c r="AQ177" s="566"/>
    </row>
    <row r="178" spans="1:43" s="524" customFormat="1">
      <c r="A178" s="23" t="s">
        <v>174</v>
      </c>
      <c r="B178" s="17">
        <v>16</v>
      </c>
      <c r="C178" s="17">
        <v>39</v>
      </c>
      <c r="D178" s="17">
        <v>64</v>
      </c>
      <c r="E178" s="17">
        <v>43</v>
      </c>
      <c r="F178" s="17">
        <v>14</v>
      </c>
      <c r="G178" s="17">
        <v>10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/>
      <c r="N178" s="17">
        <f t="shared" si="10"/>
        <v>186</v>
      </c>
      <c r="O178" s="77"/>
      <c r="P178" s="17">
        <v>23</v>
      </c>
      <c r="Q178" s="17">
        <v>77</v>
      </c>
      <c r="R178" s="17">
        <v>22</v>
      </c>
      <c r="S178" s="17">
        <v>48</v>
      </c>
      <c r="T178" s="17">
        <v>38</v>
      </c>
      <c r="U178" s="17">
        <v>13</v>
      </c>
      <c r="V178" s="17">
        <v>14</v>
      </c>
      <c r="W178" s="17">
        <v>13</v>
      </c>
      <c r="X178" s="17">
        <v>1</v>
      </c>
      <c r="Y178" s="17">
        <v>0</v>
      </c>
      <c r="Z178" s="17">
        <v>0</v>
      </c>
      <c r="AA178" s="17"/>
      <c r="AB178" s="17">
        <f t="shared" si="11"/>
        <v>249</v>
      </c>
      <c r="AD178" s="566"/>
      <c r="AE178" s="566"/>
      <c r="AF178" s="566"/>
      <c r="AG178" s="566"/>
      <c r="AH178" s="581"/>
      <c r="AK178" s="566"/>
      <c r="AL178" s="566"/>
      <c r="AM178" s="566"/>
      <c r="AN178" s="566"/>
      <c r="AO178" s="581"/>
      <c r="AP178" s="566"/>
      <c r="AQ178" s="566"/>
    </row>
    <row r="179" spans="1:43" s="524" customFormat="1">
      <c r="A179" s="23" t="s">
        <v>175</v>
      </c>
      <c r="B179" s="17">
        <v>120</v>
      </c>
      <c r="C179" s="17">
        <v>189</v>
      </c>
      <c r="D179" s="17">
        <v>60</v>
      </c>
      <c r="E179" s="17">
        <v>57</v>
      </c>
      <c r="F179" s="17">
        <v>55</v>
      </c>
      <c r="G179" s="17">
        <v>62</v>
      </c>
      <c r="H179" s="17">
        <v>41</v>
      </c>
      <c r="I179" s="17">
        <v>32</v>
      </c>
      <c r="J179" s="17">
        <v>48</v>
      </c>
      <c r="K179" s="17">
        <v>51</v>
      </c>
      <c r="L179" s="17">
        <v>21</v>
      </c>
      <c r="M179" s="17"/>
      <c r="N179" s="17">
        <f t="shared" si="10"/>
        <v>736</v>
      </c>
      <c r="O179" s="77"/>
      <c r="P179" s="17">
        <v>274</v>
      </c>
      <c r="Q179" s="17">
        <v>303</v>
      </c>
      <c r="R179" s="17">
        <v>42</v>
      </c>
      <c r="S179" s="17">
        <v>83</v>
      </c>
      <c r="T179" s="17">
        <v>190</v>
      </c>
      <c r="U179" s="17">
        <v>74</v>
      </c>
      <c r="V179" s="17">
        <v>30</v>
      </c>
      <c r="W179" s="17">
        <v>44</v>
      </c>
      <c r="X179" s="17">
        <v>123</v>
      </c>
      <c r="Y179" s="17">
        <v>40</v>
      </c>
      <c r="Z179" s="17">
        <v>60</v>
      </c>
      <c r="AA179" s="17"/>
      <c r="AB179" s="17">
        <f t="shared" si="11"/>
        <v>1263</v>
      </c>
      <c r="AD179" s="566"/>
      <c r="AE179" s="566"/>
      <c r="AF179" s="566"/>
      <c r="AG179" s="566"/>
      <c r="AH179" s="581"/>
      <c r="AK179" s="566"/>
      <c r="AL179" s="566"/>
      <c r="AM179" s="566"/>
      <c r="AN179" s="566"/>
      <c r="AO179" s="581"/>
      <c r="AP179" s="566"/>
      <c r="AQ179" s="566"/>
    </row>
    <row r="180" spans="1:43" s="524" customFormat="1">
      <c r="A180" s="23" t="s">
        <v>176</v>
      </c>
      <c r="B180" s="17">
        <v>0</v>
      </c>
      <c r="C180" s="17">
        <v>1</v>
      </c>
      <c r="D180" s="17">
        <v>6</v>
      </c>
      <c r="E180" s="17">
        <v>7</v>
      </c>
      <c r="F180" s="17">
        <v>7</v>
      </c>
      <c r="G180" s="17">
        <v>7</v>
      </c>
      <c r="H180" s="17">
        <v>7</v>
      </c>
      <c r="I180" s="17">
        <v>4</v>
      </c>
      <c r="J180" s="17">
        <v>6</v>
      </c>
      <c r="K180" s="17">
        <v>0</v>
      </c>
      <c r="L180" s="17">
        <v>0</v>
      </c>
      <c r="M180" s="17"/>
      <c r="N180" s="17">
        <f t="shared" si="10"/>
        <v>45</v>
      </c>
      <c r="O180" s="77"/>
      <c r="P180" s="17">
        <v>0</v>
      </c>
      <c r="Q180" s="17">
        <v>3</v>
      </c>
      <c r="R180" s="17">
        <v>0</v>
      </c>
      <c r="S180" s="17">
        <v>16</v>
      </c>
      <c r="T180" s="17">
        <v>32</v>
      </c>
      <c r="U180" s="17">
        <v>4</v>
      </c>
      <c r="V180" s="17">
        <v>3</v>
      </c>
      <c r="W180" s="17">
        <v>6</v>
      </c>
      <c r="X180" s="17">
        <v>23</v>
      </c>
      <c r="Y180" s="17">
        <v>11</v>
      </c>
      <c r="Z180" s="17">
        <v>1</v>
      </c>
      <c r="AA180" s="17"/>
      <c r="AB180" s="17">
        <f t="shared" si="11"/>
        <v>99</v>
      </c>
      <c r="AD180" s="566"/>
      <c r="AE180" s="566"/>
      <c r="AF180" s="566"/>
      <c r="AG180" s="566"/>
      <c r="AH180" s="581"/>
      <c r="AK180" s="566"/>
      <c r="AL180" s="566"/>
      <c r="AM180" s="566"/>
      <c r="AN180" s="566"/>
      <c r="AO180" s="581"/>
      <c r="AP180" s="566"/>
      <c r="AQ180" s="566"/>
    </row>
    <row r="181" spans="1:43" s="524" customFormat="1">
      <c r="A181" s="25" t="s">
        <v>177</v>
      </c>
      <c r="B181" s="20">
        <v>259</v>
      </c>
      <c r="C181" s="20">
        <v>157</v>
      </c>
      <c r="D181" s="20">
        <v>169</v>
      </c>
      <c r="E181" s="20">
        <v>209</v>
      </c>
      <c r="F181" s="20">
        <v>70</v>
      </c>
      <c r="G181" s="20">
        <v>111</v>
      </c>
      <c r="H181" s="20">
        <v>24</v>
      </c>
      <c r="I181" s="20">
        <v>55</v>
      </c>
      <c r="J181" s="20">
        <v>72</v>
      </c>
      <c r="K181" s="20">
        <v>100</v>
      </c>
      <c r="L181" s="20">
        <v>89</v>
      </c>
      <c r="M181" s="20"/>
      <c r="N181" s="20">
        <f t="shared" si="10"/>
        <v>1315</v>
      </c>
      <c r="O181" s="70"/>
      <c r="P181" s="20">
        <v>267</v>
      </c>
      <c r="Q181" s="20">
        <v>213</v>
      </c>
      <c r="R181" s="20">
        <v>74</v>
      </c>
      <c r="S181" s="20">
        <v>278</v>
      </c>
      <c r="T181" s="20">
        <v>114</v>
      </c>
      <c r="U181" s="20">
        <v>138</v>
      </c>
      <c r="V181" s="20">
        <v>59</v>
      </c>
      <c r="W181" s="20">
        <v>78</v>
      </c>
      <c r="X181" s="20">
        <v>35</v>
      </c>
      <c r="Y181" s="20">
        <v>111</v>
      </c>
      <c r="Z181" s="20">
        <v>121</v>
      </c>
      <c r="AA181" s="20"/>
      <c r="AB181" s="20">
        <f t="shared" si="11"/>
        <v>1488</v>
      </c>
      <c r="AD181" s="566"/>
      <c r="AE181" s="566"/>
      <c r="AF181" s="566"/>
      <c r="AG181" s="566"/>
      <c r="AH181" s="581"/>
      <c r="AK181" s="566"/>
      <c r="AL181" s="566"/>
      <c r="AM181" s="566"/>
      <c r="AN181" s="566"/>
      <c r="AO181" s="581"/>
      <c r="AP181" s="566"/>
      <c r="AQ181" s="566"/>
    </row>
    <row r="182" spans="1:43" s="524" customFormat="1">
      <c r="A182" s="23" t="s">
        <v>178</v>
      </c>
      <c r="B182" s="17">
        <v>127</v>
      </c>
      <c r="C182" s="17">
        <v>106</v>
      </c>
      <c r="D182" s="17">
        <v>117</v>
      </c>
      <c r="E182" s="17">
        <v>137</v>
      </c>
      <c r="F182" s="17">
        <v>12</v>
      </c>
      <c r="G182" s="17">
        <v>25</v>
      </c>
      <c r="H182" s="17">
        <v>6</v>
      </c>
      <c r="I182" s="17">
        <v>13</v>
      </c>
      <c r="J182" s="17">
        <v>20</v>
      </c>
      <c r="K182" s="17">
        <v>14</v>
      </c>
      <c r="L182" s="17">
        <v>12</v>
      </c>
      <c r="M182" s="17"/>
      <c r="N182" s="17">
        <f t="shared" si="10"/>
        <v>589</v>
      </c>
      <c r="O182" s="77"/>
      <c r="P182" s="17">
        <v>137</v>
      </c>
      <c r="Q182" s="17">
        <v>177</v>
      </c>
      <c r="R182" s="17">
        <v>46</v>
      </c>
      <c r="S182" s="17">
        <v>199</v>
      </c>
      <c r="T182" s="17">
        <v>57</v>
      </c>
      <c r="U182" s="17">
        <v>86</v>
      </c>
      <c r="V182" s="17">
        <v>18</v>
      </c>
      <c r="W182" s="17">
        <v>19</v>
      </c>
      <c r="X182" s="17">
        <v>7</v>
      </c>
      <c r="Y182" s="17">
        <v>25</v>
      </c>
      <c r="Z182" s="17">
        <v>11</v>
      </c>
      <c r="AA182" s="17"/>
      <c r="AB182" s="17">
        <f t="shared" si="11"/>
        <v>782</v>
      </c>
      <c r="AD182" s="566"/>
      <c r="AE182" s="566"/>
      <c r="AF182" s="566"/>
      <c r="AG182" s="566"/>
      <c r="AH182" s="581"/>
      <c r="AK182" s="566"/>
      <c r="AL182" s="566"/>
      <c r="AM182" s="566"/>
      <c r="AN182" s="566"/>
      <c r="AO182" s="581"/>
      <c r="AP182" s="566"/>
      <c r="AQ182" s="566"/>
    </row>
    <row r="183" spans="1:43" s="524" customFormat="1">
      <c r="A183" s="23" t="s">
        <v>179</v>
      </c>
      <c r="B183" s="17">
        <v>5</v>
      </c>
      <c r="C183" s="17">
        <v>4</v>
      </c>
      <c r="D183" s="17">
        <v>13</v>
      </c>
      <c r="E183" s="17">
        <v>8</v>
      </c>
      <c r="F183" s="17">
        <v>41</v>
      </c>
      <c r="G183" s="17">
        <v>71</v>
      </c>
      <c r="H183" s="17">
        <v>3</v>
      </c>
      <c r="I183" s="17">
        <v>38</v>
      </c>
      <c r="J183" s="17">
        <v>37</v>
      </c>
      <c r="K183" s="17">
        <v>47</v>
      </c>
      <c r="L183" s="17">
        <v>47</v>
      </c>
      <c r="M183" s="17"/>
      <c r="N183" s="17">
        <f t="shared" si="10"/>
        <v>314</v>
      </c>
      <c r="O183" s="77"/>
      <c r="P183" s="17">
        <v>6</v>
      </c>
      <c r="Q183" s="17">
        <v>0</v>
      </c>
      <c r="R183" s="17">
        <v>0</v>
      </c>
      <c r="S183" s="17">
        <v>9</v>
      </c>
      <c r="T183" s="17">
        <v>7</v>
      </c>
      <c r="U183" s="17">
        <v>14</v>
      </c>
      <c r="V183" s="17">
        <v>19</v>
      </c>
      <c r="W183" s="17">
        <v>35</v>
      </c>
      <c r="X183" s="17">
        <v>16</v>
      </c>
      <c r="Y183" s="17">
        <v>57</v>
      </c>
      <c r="Z183" s="17">
        <v>73</v>
      </c>
      <c r="AA183" s="17"/>
      <c r="AB183" s="17">
        <f t="shared" si="11"/>
        <v>236</v>
      </c>
      <c r="AD183" s="566"/>
      <c r="AE183" s="566"/>
      <c r="AF183" s="566"/>
      <c r="AG183" s="566"/>
      <c r="AH183" s="581"/>
      <c r="AK183" s="566"/>
      <c r="AL183" s="566"/>
      <c r="AM183" s="566"/>
      <c r="AN183" s="566"/>
      <c r="AO183" s="581"/>
      <c r="AP183" s="566"/>
      <c r="AQ183" s="566"/>
    </row>
    <row r="184" spans="1:43" s="524" customFormat="1">
      <c r="A184" s="23" t="s">
        <v>180</v>
      </c>
      <c r="B184" s="17">
        <v>72</v>
      </c>
      <c r="C184" s="17">
        <v>27</v>
      </c>
      <c r="D184" s="17">
        <v>16</v>
      </c>
      <c r="E184" s="17">
        <v>38</v>
      </c>
      <c r="F184" s="17">
        <v>9</v>
      </c>
      <c r="G184" s="17">
        <v>0</v>
      </c>
      <c r="H184" s="17">
        <v>0</v>
      </c>
      <c r="I184" s="17">
        <v>2</v>
      </c>
      <c r="J184" s="17">
        <v>0</v>
      </c>
      <c r="K184" s="17">
        <v>0</v>
      </c>
      <c r="L184" s="17">
        <v>3</v>
      </c>
      <c r="M184" s="17"/>
      <c r="N184" s="17">
        <f t="shared" si="10"/>
        <v>167</v>
      </c>
      <c r="O184" s="77"/>
      <c r="P184" s="17">
        <v>68</v>
      </c>
      <c r="Q184" s="17">
        <v>25</v>
      </c>
      <c r="R184" s="17">
        <v>7</v>
      </c>
      <c r="S184" s="17">
        <v>28</v>
      </c>
      <c r="T184" s="17">
        <v>25</v>
      </c>
      <c r="U184" s="17">
        <v>32</v>
      </c>
      <c r="V184" s="17">
        <v>3</v>
      </c>
      <c r="W184" s="17">
        <v>5</v>
      </c>
      <c r="X184" s="17">
        <v>0</v>
      </c>
      <c r="Y184" s="17">
        <v>0</v>
      </c>
      <c r="Z184" s="17">
        <v>0</v>
      </c>
      <c r="AA184" s="17"/>
      <c r="AB184" s="17">
        <f t="shared" si="11"/>
        <v>193</v>
      </c>
      <c r="AD184" s="566"/>
      <c r="AE184" s="566"/>
      <c r="AF184" s="566"/>
      <c r="AG184" s="566"/>
      <c r="AH184" s="581"/>
      <c r="AK184" s="566"/>
      <c r="AL184" s="566"/>
      <c r="AM184" s="566"/>
      <c r="AN184" s="566"/>
      <c r="AO184" s="581"/>
      <c r="AP184" s="566"/>
      <c r="AQ184" s="566"/>
    </row>
    <row r="185" spans="1:43" s="524" customFormat="1">
      <c r="A185" s="23" t="s">
        <v>181</v>
      </c>
      <c r="B185" s="17">
        <v>55</v>
      </c>
      <c r="C185" s="17">
        <v>20</v>
      </c>
      <c r="D185" s="17">
        <v>23</v>
      </c>
      <c r="E185" s="17">
        <v>26</v>
      </c>
      <c r="F185" s="17">
        <v>8</v>
      </c>
      <c r="G185" s="17">
        <v>15</v>
      </c>
      <c r="H185" s="17">
        <v>15</v>
      </c>
      <c r="I185" s="17">
        <v>2</v>
      </c>
      <c r="J185" s="17">
        <v>15</v>
      </c>
      <c r="K185" s="17">
        <v>39</v>
      </c>
      <c r="L185" s="17">
        <v>27</v>
      </c>
      <c r="M185" s="17"/>
      <c r="N185" s="17">
        <f t="shared" si="10"/>
        <v>245</v>
      </c>
      <c r="O185" s="77"/>
      <c r="P185" s="17">
        <v>56</v>
      </c>
      <c r="Q185" s="17">
        <v>11</v>
      </c>
      <c r="R185" s="17">
        <v>21</v>
      </c>
      <c r="S185" s="17">
        <v>42</v>
      </c>
      <c r="T185" s="17">
        <v>25</v>
      </c>
      <c r="U185" s="17">
        <v>6</v>
      </c>
      <c r="V185" s="17">
        <v>19</v>
      </c>
      <c r="W185" s="17">
        <v>19</v>
      </c>
      <c r="X185" s="17">
        <v>12</v>
      </c>
      <c r="Y185" s="17">
        <v>29</v>
      </c>
      <c r="Z185" s="17">
        <v>37</v>
      </c>
      <c r="AA185" s="17"/>
      <c r="AB185" s="17">
        <f t="shared" si="11"/>
        <v>277</v>
      </c>
      <c r="AD185" s="566"/>
      <c r="AE185" s="566"/>
      <c r="AF185" s="566"/>
      <c r="AG185" s="566"/>
      <c r="AH185" s="581"/>
      <c r="AK185" s="566"/>
      <c r="AL185" s="566"/>
      <c r="AM185" s="566"/>
      <c r="AN185" s="566"/>
      <c r="AO185" s="581"/>
      <c r="AP185" s="566"/>
      <c r="AQ185" s="566"/>
    </row>
    <row r="186" spans="1:43" s="524" customFormat="1">
      <c r="A186" s="23" t="s">
        <v>182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/>
      <c r="N186" s="17">
        <f t="shared" si="10"/>
        <v>0</v>
      </c>
      <c r="O186" s="77"/>
      <c r="P186" s="17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0</v>
      </c>
      <c r="W186" s="17">
        <v>1</v>
      </c>
      <c r="X186" s="17">
        <v>0</v>
      </c>
      <c r="Y186" s="17">
        <v>0</v>
      </c>
      <c r="Z186" s="17">
        <v>0</v>
      </c>
      <c r="AA186" s="17"/>
      <c r="AB186" s="17">
        <f t="shared" si="11"/>
        <v>1</v>
      </c>
      <c r="AD186" s="566"/>
      <c r="AE186" s="566"/>
      <c r="AF186" s="566"/>
      <c r="AG186" s="566"/>
      <c r="AH186" s="581"/>
      <c r="AK186" s="566"/>
      <c r="AL186" s="566"/>
      <c r="AM186" s="566"/>
      <c r="AN186" s="566"/>
      <c r="AO186" s="581"/>
      <c r="AP186" s="566"/>
      <c r="AQ186" s="566"/>
    </row>
    <row r="187" spans="1:43" s="524" customFormat="1">
      <c r="A187" s="23" t="s">
        <v>183</v>
      </c>
      <c r="B187" s="17">
        <v>26</v>
      </c>
      <c r="C187" s="17">
        <v>3</v>
      </c>
      <c r="D187" s="17">
        <v>0</v>
      </c>
      <c r="E187" s="17">
        <v>5</v>
      </c>
      <c r="F187" s="17">
        <v>0</v>
      </c>
      <c r="G187" s="17">
        <v>1</v>
      </c>
      <c r="H187" s="17">
        <v>0</v>
      </c>
      <c r="I187" s="17">
        <v>4</v>
      </c>
      <c r="J187" s="17">
        <v>0</v>
      </c>
      <c r="K187" s="17">
        <v>2</v>
      </c>
      <c r="L187" s="17">
        <v>2</v>
      </c>
      <c r="M187" s="17"/>
      <c r="N187" s="17">
        <f t="shared" si="10"/>
        <v>43</v>
      </c>
      <c r="O187" s="77"/>
      <c r="P187" s="17">
        <v>5</v>
      </c>
      <c r="Q187" s="17">
        <v>0</v>
      </c>
      <c r="R187" s="17">
        <v>1</v>
      </c>
      <c r="S187" s="17">
        <v>7</v>
      </c>
      <c r="T187" s="17">
        <v>0</v>
      </c>
      <c r="U187" s="17">
        <v>0</v>
      </c>
      <c r="V187" s="17">
        <v>11</v>
      </c>
      <c r="W187" s="17">
        <v>7</v>
      </c>
      <c r="X187" s="17">
        <v>3</v>
      </c>
      <c r="Y187" s="17">
        <v>4</v>
      </c>
      <c r="Z187" s="17">
        <v>0</v>
      </c>
      <c r="AA187" s="17"/>
      <c r="AB187" s="17">
        <f t="shared" si="11"/>
        <v>38</v>
      </c>
      <c r="AD187" s="566"/>
      <c r="AE187" s="566"/>
      <c r="AF187" s="566"/>
      <c r="AG187" s="566"/>
      <c r="AH187" s="581"/>
      <c r="AK187" s="566"/>
      <c r="AL187" s="566"/>
      <c r="AM187" s="566"/>
      <c r="AN187" s="566"/>
      <c r="AO187" s="581"/>
      <c r="AP187" s="566"/>
      <c r="AQ187" s="566"/>
    </row>
    <row r="188" spans="1:43" s="524" customFormat="1">
      <c r="A188" s="23" t="s">
        <v>184</v>
      </c>
      <c r="B188" s="17">
        <v>0</v>
      </c>
      <c r="C188" s="17">
        <v>0</v>
      </c>
      <c r="D188" s="17">
        <v>0</v>
      </c>
      <c r="E188" s="17">
        <v>1</v>
      </c>
      <c r="F188" s="17">
        <v>8</v>
      </c>
      <c r="G188" s="17">
        <v>0</v>
      </c>
      <c r="H188" s="17">
        <v>0</v>
      </c>
      <c r="I188" s="17">
        <v>0</v>
      </c>
      <c r="J188" s="17">
        <v>0</v>
      </c>
      <c r="K188" s="17">
        <v>6</v>
      </c>
      <c r="L188" s="17">
        <v>0</v>
      </c>
      <c r="M188" s="17"/>
      <c r="N188" s="17">
        <f t="shared" si="10"/>
        <v>15</v>
      </c>
      <c r="O188" s="77"/>
      <c r="P188" s="17">
        <v>2</v>
      </c>
      <c r="Q188" s="17">
        <v>0</v>
      </c>
      <c r="R188" s="17">
        <v>2</v>
      </c>
      <c r="S188" s="17">
        <v>2</v>
      </c>
      <c r="T188" s="17">
        <v>0</v>
      </c>
      <c r="U188" s="17">
        <v>6</v>
      </c>
      <c r="V188" s="17">
        <v>0</v>
      </c>
      <c r="W188" s="17">
        <v>0</v>
      </c>
      <c r="X188" s="17">
        <v>4</v>
      </c>
      <c r="Y188" s="17">
        <v>8</v>
      </c>
      <c r="Z188" s="17">
        <v>0</v>
      </c>
      <c r="AA188" s="17"/>
      <c r="AB188" s="17">
        <f t="shared" si="11"/>
        <v>24</v>
      </c>
      <c r="AD188" s="566"/>
      <c r="AE188" s="566"/>
      <c r="AF188" s="566"/>
      <c r="AG188" s="566"/>
      <c r="AH188" s="581"/>
      <c r="AK188" s="566"/>
      <c r="AL188" s="566"/>
      <c r="AM188" s="566"/>
      <c r="AN188" s="566"/>
      <c r="AO188" s="581"/>
      <c r="AP188" s="566"/>
      <c r="AQ188" s="566"/>
    </row>
    <row r="189" spans="1:43" s="524" customFormat="1">
      <c r="A189" s="23" t="s">
        <v>185</v>
      </c>
      <c r="B189" s="17">
        <v>36</v>
      </c>
      <c r="C189" s="17">
        <v>76</v>
      </c>
      <c r="D189" s="17">
        <v>89</v>
      </c>
      <c r="E189" s="17">
        <v>83</v>
      </c>
      <c r="F189" s="17">
        <v>78</v>
      </c>
      <c r="G189" s="17">
        <v>84</v>
      </c>
      <c r="H189" s="17">
        <v>34</v>
      </c>
      <c r="I189" s="17">
        <v>16</v>
      </c>
      <c r="J189" s="17">
        <v>23</v>
      </c>
      <c r="K189" s="17">
        <v>38</v>
      </c>
      <c r="L189" s="17">
        <v>28</v>
      </c>
      <c r="M189" s="17"/>
      <c r="N189" s="17">
        <f t="shared" si="10"/>
        <v>585</v>
      </c>
      <c r="O189" s="77"/>
      <c r="P189" s="17">
        <v>94</v>
      </c>
      <c r="Q189" s="17">
        <v>113</v>
      </c>
      <c r="R189" s="17">
        <v>74</v>
      </c>
      <c r="S189" s="17">
        <v>89</v>
      </c>
      <c r="T189" s="17">
        <v>55</v>
      </c>
      <c r="U189" s="17">
        <v>97</v>
      </c>
      <c r="V189" s="17">
        <v>30</v>
      </c>
      <c r="W189" s="17">
        <v>35</v>
      </c>
      <c r="X189" s="17">
        <v>51</v>
      </c>
      <c r="Y189" s="17">
        <v>48</v>
      </c>
      <c r="Z189" s="17">
        <v>62</v>
      </c>
      <c r="AA189" s="17"/>
      <c r="AB189" s="17">
        <f t="shared" si="11"/>
        <v>748</v>
      </c>
      <c r="AD189" s="566"/>
      <c r="AE189" s="566"/>
      <c r="AF189" s="566"/>
      <c r="AG189" s="566"/>
      <c r="AH189" s="581"/>
      <c r="AK189" s="566"/>
      <c r="AL189" s="566"/>
      <c r="AM189" s="566"/>
      <c r="AN189" s="566"/>
      <c r="AO189" s="581"/>
      <c r="AP189" s="566"/>
      <c r="AQ189" s="566"/>
    </row>
    <row r="190" spans="1:43" s="524" customFormat="1">
      <c r="A190" s="23" t="s">
        <v>186</v>
      </c>
      <c r="B190" s="17">
        <v>4</v>
      </c>
      <c r="C190" s="17">
        <v>13</v>
      </c>
      <c r="D190" s="17">
        <v>40</v>
      </c>
      <c r="E190" s="17">
        <v>11</v>
      </c>
      <c r="F190" s="17">
        <v>10</v>
      </c>
      <c r="G190" s="17">
        <v>6</v>
      </c>
      <c r="H190" s="17">
        <v>0</v>
      </c>
      <c r="I190" s="17">
        <v>0</v>
      </c>
      <c r="J190" s="17">
        <v>11</v>
      </c>
      <c r="K190" s="17">
        <v>3</v>
      </c>
      <c r="L190" s="17">
        <v>28</v>
      </c>
      <c r="M190" s="17"/>
      <c r="N190" s="17">
        <f t="shared" si="10"/>
        <v>126</v>
      </c>
      <c r="O190" s="77"/>
      <c r="P190" s="17">
        <v>0</v>
      </c>
      <c r="Q190" s="17">
        <v>8</v>
      </c>
      <c r="R190" s="17">
        <v>1</v>
      </c>
      <c r="S190" s="17">
        <v>9</v>
      </c>
      <c r="T190" s="17">
        <v>2</v>
      </c>
      <c r="U190" s="17">
        <v>23</v>
      </c>
      <c r="V190" s="17">
        <v>3</v>
      </c>
      <c r="W190" s="17">
        <v>16</v>
      </c>
      <c r="X190" s="17">
        <v>3</v>
      </c>
      <c r="Y190" s="17">
        <v>6</v>
      </c>
      <c r="Z190" s="17">
        <v>7</v>
      </c>
      <c r="AA190" s="17"/>
      <c r="AB190" s="17">
        <f t="shared" si="11"/>
        <v>78</v>
      </c>
      <c r="AD190" s="566"/>
      <c r="AE190" s="566"/>
      <c r="AF190" s="566"/>
      <c r="AG190" s="566"/>
      <c r="AH190" s="581"/>
      <c r="AK190" s="566"/>
      <c r="AL190" s="566"/>
      <c r="AM190" s="566"/>
      <c r="AN190" s="566"/>
      <c r="AO190" s="581"/>
      <c r="AP190" s="566"/>
      <c r="AQ190" s="566"/>
    </row>
    <row r="191" spans="1:43" s="524" customFormat="1">
      <c r="A191" s="23" t="s">
        <v>187</v>
      </c>
      <c r="B191" s="17">
        <v>17</v>
      </c>
      <c r="C191" s="17">
        <v>46</v>
      </c>
      <c r="D191" s="17">
        <v>36</v>
      </c>
      <c r="E191" s="17">
        <v>70</v>
      </c>
      <c r="F191" s="17">
        <v>55</v>
      </c>
      <c r="G191" s="17">
        <v>22</v>
      </c>
      <c r="H191" s="17">
        <v>0</v>
      </c>
      <c r="I191" s="17">
        <v>4</v>
      </c>
      <c r="J191" s="17">
        <v>6</v>
      </c>
      <c r="K191" s="17">
        <v>23</v>
      </c>
      <c r="L191" s="17">
        <v>4</v>
      </c>
      <c r="M191" s="17"/>
      <c r="N191" s="17">
        <f t="shared" si="10"/>
        <v>283</v>
      </c>
      <c r="O191" s="77"/>
      <c r="P191" s="17">
        <v>27</v>
      </c>
      <c r="Q191" s="17">
        <v>46</v>
      </c>
      <c r="R191" s="17">
        <v>9</v>
      </c>
      <c r="S191" s="17">
        <v>56</v>
      </c>
      <c r="T191" s="17">
        <v>67</v>
      </c>
      <c r="U191" s="17">
        <v>51</v>
      </c>
      <c r="V191" s="17">
        <v>4</v>
      </c>
      <c r="W191" s="17">
        <v>6</v>
      </c>
      <c r="X191" s="17">
        <v>40</v>
      </c>
      <c r="Y191" s="17">
        <v>14</v>
      </c>
      <c r="Z191" s="17">
        <v>11</v>
      </c>
      <c r="AA191" s="17"/>
      <c r="AB191" s="17">
        <f t="shared" si="11"/>
        <v>331</v>
      </c>
      <c r="AD191" s="566"/>
      <c r="AE191" s="566"/>
      <c r="AF191" s="566"/>
      <c r="AG191" s="566"/>
      <c r="AH191" s="581"/>
      <c r="AK191" s="566"/>
      <c r="AL191" s="566"/>
      <c r="AM191" s="566"/>
      <c r="AN191" s="566"/>
      <c r="AO191" s="581"/>
      <c r="AP191" s="566"/>
      <c r="AQ191" s="566"/>
    </row>
    <row r="192" spans="1:43" s="524" customFormat="1">
      <c r="A192" s="23" t="s">
        <v>188</v>
      </c>
      <c r="B192" s="17">
        <v>31</v>
      </c>
      <c r="C192" s="17">
        <v>48</v>
      </c>
      <c r="D192" s="17">
        <v>24</v>
      </c>
      <c r="E192" s="17">
        <v>70</v>
      </c>
      <c r="F192" s="17">
        <v>12</v>
      </c>
      <c r="G192" s="17">
        <v>32</v>
      </c>
      <c r="H192" s="17">
        <v>7</v>
      </c>
      <c r="I192" s="17">
        <v>18</v>
      </c>
      <c r="J192" s="17">
        <v>5</v>
      </c>
      <c r="K192" s="17">
        <v>7</v>
      </c>
      <c r="L192" s="17">
        <v>12</v>
      </c>
      <c r="M192" s="17"/>
      <c r="N192" s="17">
        <f t="shared" si="10"/>
        <v>266</v>
      </c>
      <c r="O192" s="77"/>
      <c r="P192" s="17">
        <v>70</v>
      </c>
      <c r="Q192" s="17">
        <v>69</v>
      </c>
      <c r="R192" s="17">
        <v>40</v>
      </c>
      <c r="S192" s="17">
        <v>79</v>
      </c>
      <c r="T192" s="17">
        <v>73</v>
      </c>
      <c r="U192" s="17">
        <v>24</v>
      </c>
      <c r="V192" s="17">
        <v>28</v>
      </c>
      <c r="W192" s="17">
        <v>23</v>
      </c>
      <c r="X192" s="17">
        <v>99</v>
      </c>
      <c r="Y192" s="17">
        <v>44</v>
      </c>
      <c r="Z192" s="17">
        <v>22</v>
      </c>
      <c r="AA192" s="17"/>
      <c r="AB192" s="17">
        <f t="shared" si="11"/>
        <v>571</v>
      </c>
      <c r="AD192" s="566"/>
      <c r="AE192" s="566"/>
      <c r="AF192" s="566"/>
      <c r="AG192" s="566"/>
      <c r="AH192" s="581"/>
      <c r="AK192" s="566"/>
      <c r="AL192" s="566"/>
      <c r="AM192" s="566"/>
      <c r="AN192" s="566"/>
      <c r="AO192" s="581"/>
      <c r="AP192" s="566"/>
      <c r="AQ192" s="566"/>
    </row>
    <row r="193" spans="1:43" s="524" customFormat="1">
      <c r="A193" s="23" t="s">
        <v>189</v>
      </c>
      <c r="B193" s="17">
        <v>12</v>
      </c>
      <c r="C193" s="17">
        <v>9</v>
      </c>
      <c r="D193" s="17">
        <v>32</v>
      </c>
      <c r="E193" s="17">
        <v>15</v>
      </c>
      <c r="F193" s="17">
        <v>1</v>
      </c>
      <c r="G193" s="17">
        <v>27</v>
      </c>
      <c r="H193" s="17">
        <v>0</v>
      </c>
      <c r="I193" s="17">
        <v>0</v>
      </c>
      <c r="J193" s="17">
        <v>2</v>
      </c>
      <c r="K193" s="17">
        <v>0</v>
      </c>
      <c r="L193" s="17">
        <v>8</v>
      </c>
      <c r="M193" s="17"/>
      <c r="N193" s="17">
        <f t="shared" si="10"/>
        <v>106</v>
      </c>
      <c r="O193" s="77"/>
      <c r="P193" s="17">
        <v>2</v>
      </c>
      <c r="Q193" s="17">
        <v>10</v>
      </c>
      <c r="R193" s="17">
        <v>9</v>
      </c>
      <c r="S193" s="17">
        <v>12</v>
      </c>
      <c r="T193" s="17">
        <v>13</v>
      </c>
      <c r="U193" s="17">
        <v>6</v>
      </c>
      <c r="V193" s="17">
        <v>0</v>
      </c>
      <c r="W193" s="17">
        <v>0</v>
      </c>
      <c r="X193" s="17">
        <v>13</v>
      </c>
      <c r="Y193" s="17">
        <v>0</v>
      </c>
      <c r="Z193" s="17">
        <v>2</v>
      </c>
      <c r="AA193" s="17"/>
      <c r="AB193" s="17">
        <f t="shared" si="11"/>
        <v>67</v>
      </c>
      <c r="AD193" s="566"/>
      <c r="AE193" s="566"/>
      <c r="AF193" s="566"/>
      <c r="AG193" s="566"/>
      <c r="AH193" s="581"/>
      <c r="AK193" s="566"/>
      <c r="AL193" s="566"/>
      <c r="AM193" s="566"/>
      <c r="AN193" s="566"/>
      <c r="AO193" s="581"/>
      <c r="AP193" s="566"/>
      <c r="AQ193" s="566"/>
    </row>
    <row r="194" spans="1:43" s="524" customFormat="1">
      <c r="A194" s="23" t="s">
        <v>190</v>
      </c>
      <c r="B194" s="17">
        <v>62</v>
      </c>
      <c r="C194" s="17">
        <v>48</v>
      </c>
      <c r="D194" s="17">
        <v>46</v>
      </c>
      <c r="E194" s="17">
        <v>28</v>
      </c>
      <c r="F194" s="17">
        <v>37</v>
      </c>
      <c r="G194" s="17">
        <v>41</v>
      </c>
      <c r="H194" s="17">
        <v>15</v>
      </c>
      <c r="I194" s="17">
        <v>16</v>
      </c>
      <c r="J194" s="17">
        <v>28</v>
      </c>
      <c r="K194" s="17">
        <v>31</v>
      </c>
      <c r="L194" s="17">
        <v>23</v>
      </c>
      <c r="M194" s="17"/>
      <c r="N194" s="17">
        <f t="shared" si="10"/>
        <v>375</v>
      </c>
      <c r="O194" s="77"/>
      <c r="P194" s="17">
        <v>48</v>
      </c>
      <c r="Q194" s="17">
        <v>25</v>
      </c>
      <c r="R194" s="17">
        <v>42</v>
      </c>
      <c r="S194" s="17">
        <v>57</v>
      </c>
      <c r="T194" s="17">
        <v>25</v>
      </c>
      <c r="U194" s="17">
        <v>33</v>
      </c>
      <c r="V194" s="17">
        <v>43</v>
      </c>
      <c r="W194" s="17">
        <v>33</v>
      </c>
      <c r="X194" s="17">
        <v>22</v>
      </c>
      <c r="Y194" s="17">
        <v>26</v>
      </c>
      <c r="Z194" s="17">
        <v>46</v>
      </c>
      <c r="AA194" s="17"/>
      <c r="AB194" s="17">
        <f t="shared" si="11"/>
        <v>400</v>
      </c>
      <c r="AD194" s="566"/>
      <c r="AE194" s="566"/>
      <c r="AF194" s="566"/>
      <c r="AG194" s="566"/>
      <c r="AH194" s="581"/>
      <c r="AK194" s="566"/>
      <c r="AL194" s="566"/>
      <c r="AM194" s="566"/>
      <c r="AN194" s="566"/>
      <c r="AO194" s="581"/>
      <c r="AP194" s="566"/>
      <c r="AQ194" s="566"/>
    </row>
    <row r="195" spans="1:43" s="524" customFormat="1">
      <c r="A195" s="23" t="s">
        <v>191</v>
      </c>
      <c r="B195" s="17">
        <v>46</v>
      </c>
      <c r="C195" s="17">
        <v>19</v>
      </c>
      <c r="D195" s="17">
        <v>18</v>
      </c>
      <c r="E195" s="17">
        <v>25</v>
      </c>
      <c r="F195" s="17">
        <v>19</v>
      </c>
      <c r="G195" s="17">
        <v>21</v>
      </c>
      <c r="H195" s="17">
        <v>5</v>
      </c>
      <c r="I195" s="17">
        <v>0</v>
      </c>
      <c r="J195" s="17">
        <v>0</v>
      </c>
      <c r="K195" s="17">
        <v>1</v>
      </c>
      <c r="L195" s="17">
        <v>5</v>
      </c>
      <c r="M195" s="17"/>
      <c r="N195" s="17">
        <f t="shared" si="10"/>
        <v>159</v>
      </c>
      <c r="O195" s="77"/>
      <c r="P195" s="17">
        <v>10</v>
      </c>
      <c r="Q195" s="17">
        <v>16</v>
      </c>
      <c r="R195" s="17">
        <v>1</v>
      </c>
      <c r="S195" s="17">
        <v>23</v>
      </c>
      <c r="T195" s="17">
        <v>8</v>
      </c>
      <c r="U195" s="17">
        <v>8</v>
      </c>
      <c r="V195" s="17">
        <v>10</v>
      </c>
      <c r="W195" s="17">
        <v>0</v>
      </c>
      <c r="X195" s="17">
        <v>3</v>
      </c>
      <c r="Y195" s="17">
        <v>0</v>
      </c>
      <c r="Z195" s="17">
        <v>7</v>
      </c>
      <c r="AA195" s="17"/>
      <c r="AB195" s="17">
        <f t="shared" si="11"/>
        <v>86</v>
      </c>
      <c r="AD195" s="566"/>
      <c r="AE195" s="566"/>
      <c r="AF195" s="566"/>
      <c r="AG195" s="566"/>
      <c r="AH195" s="581"/>
      <c r="AK195" s="566"/>
      <c r="AL195" s="566"/>
      <c r="AM195" s="566"/>
      <c r="AN195" s="566"/>
      <c r="AO195" s="581"/>
      <c r="AP195" s="566"/>
      <c r="AQ195" s="566"/>
    </row>
    <row r="196" spans="1:43" s="524" customFormat="1">
      <c r="A196" s="23" t="s">
        <v>145</v>
      </c>
      <c r="B196" s="17">
        <v>45</v>
      </c>
      <c r="C196" s="17">
        <v>20</v>
      </c>
      <c r="D196" s="17">
        <v>39</v>
      </c>
      <c r="E196" s="17">
        <v>29</v>
      </c>
      <c r="F196" s="17">
        <v>179</v>
      </c>
      <c r="G196" s="17">
        <v>282</v>
      </c>
      <c r="H196" s="17">
        <v>194</v>
      </c>
      <c r="I196" s="17">
        <v>1</v>
      </c>
      <c r="J196" s="17">
        <v>141</v>
      </c>
      <c r="K196" s="17">
        <v>0</v>
      </c>
      <c r="L196" s="17">
        <v>2</v>
      </c>
      <c r="M196" s="17"/>
      <c r="N196" s="17">
        <f t="shared" si="10"/>
        <v>932</v>
      </c>
      <c r="O196" s="77"/>
      <c r="P196" s="17">
        <v>48</v>
      </c>
      <c r="Q196" s="17">
        <v>21</v>
      </c>
      <c r="R196" s="17">
        <v>21</v>
      </c>
      <c r="S196" s="17">
        <v>44</v>
      </c>
      <c r="T196" s="17">
        <v>16</v>
      </c>
      <c r="U196" s="17">
        <v>30</v>
      </c>
      <c r="V196" s="17">
        <v>12</v>
      </c>
      <c r="W196" s="17">
        <v>16</v>
      </c>
      <c r="X196" s="17">
        <v>39</v>
      </c>
      <c r="Y196" s="17">
        <v>28</v>
      </c>
      <c r="Z196" s="17">
        <v>0</v>
      </c>
      <c r="AA196" s="17"/>
      <c r="AB196" s="17">
        <f t="shared" si="11"/>
        <v>275</v>
      </c>
      <c r="AD196" s="566"/>
      <c r="AE196" s="566"/>
      <c r="AF196" s="566"/>
      <c r="AG196" s="566"/>
      <c r="AH196" s="581"/>
      <c r="AK196" s="566"/>
      <c r="AL196" s="566"/>
      <c r="AM196" s="566"/>
      <c r="AN196" s="566"/>
      <c r="AO196" s="581"/>
      <c r="AP196" s="566"/>
      <c r="AQ196" s="566"/>
    </row>
    <row r="197" spans="1:43" s="524" customFormat="1">
      <c r="A197" s="23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7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D197" s="566"/>
      <c r="AE197" s="566"/>
      <c r="AF197" s="566"/>
      <c r="AG197" s="566"/>
      <c r="AH197" s="581"/>
      <c r="AK197" s="566"/>
      <c r="AL197" s="566"/>
      <c r="AM197" s="566"/>
      <c r="AN197" s="566"/>
      <c r="AO197" s="581"/>
      <c r="AP197" s="566"/>
      <c r="AQ197" s="566"/>
    </row>
    <row r="198" spans="1:43" s="524" customFormat="1" ht="15.75" thickBot="1">
      <c r="A198" s="529" t="s">
        <v>192</v>
      </c>
      <c r="B198" s="530">
        <v>385</v>
      </c>
      <c r="C198" s="530">
        <v>312</v>
      </c>
      <c r="D198" s="530">
        <v>218</v>
      </c>
      <c r="E198" s="530">
        <v>329</v>
      </c>
      <c r="F198" s="530">
        <v>375</v>
      </c>
      <c r="G198" s="530">
        <v>720</v>
      </c>
      <c r="H198" s="530">
        <v>581</v>
      </c>
      <c r="I198" s="530">
        <v>327</v>
      </c>
      <c r="J198" s="530">
        <v>283</v>
      </c>
      <c r="K198" s="530">
        <v>261</v>
      </c>
      <c r="L198" s="530">
        <v>421</v>
      </c>
      <c r="M198" s="530"/>
      <c r="N198" s="530">
        <f t="shared" ref="N198:N228" si="12">SUM(B198:M198)</f>
        <v>4212</v>
      </c>
      <c r="O198" s="531"/>
      <c r="P198" s="530">
        <v>455</v>
      </c>
      <c r="Q198" s="530">
        <v>372</v>
      </c>
      <c r="R198" s="530">
        <v>312</v>
      </c>
      <c r="S198" s="530">
        <v>394</v>
      </c>
      <c r="T198" s="530">
        <v>376</v>
      </c>
      <c r="U198" s="530">
        <v>493</v>
      </c>
      <c r="V198" s="530">
        <v>465</v>
      </c>
      <c r="W198" s="530">
        <v>284</v>
      </c>
      <c r="X198" s="530">
        <v>350</v>
      </c>
      <c r="Y198" s="530">
        <v>315</v>
      </c>
      <c r="Z198" s="530">
        <v>594</v>
      </c>
      <c r="AA198" s="530"/>
      <c r="AB198" s="530">
        <f t="shared" ref="AB198:AB228" si="13">SUM(P198:AA198)</f>
        <v>4410</v>
      </c>
      <c r="AD198" s="566"/>
      <c r="AE198" s="566"/>
      <c r="AF198" s="566"/>
      <c r="AG198" s="566"/>
      <c r="AH198" s="581"/>
      <c r="AK198" s="566"/>
      <c r="AL198" s="566"/>
      <c r="AM198" s="566"/>
      <c r="AN198" s="566"/>
      <c r="AO198" s="581"/>
      <c r="AP198" s="566"/>
      <c r="AQ198" s="566"/>
    </row>
    <row r="199" spans="1:43" s="524" customFormat="1">
      <c r="A199" s="23" t="s">
        <v>193</v>
      </c>
      <c r="B199" s="17">
        <v>61</v>
      </c>
      <c r="C199" s="17">
        <v>57</v>
      </c>
      <c r="D199" s="17">
        <v>39</v>
      </c>
      <c r="E199" s="17">
        <v>85</v>
      </c>
      <c r="F199" s="17">
        <v>115</v>
      </c>
      <c r="G199" s="17">
        <v>271</v>
      </c>
      <c r="H199" s="17">
        <v>158</v>
      </c>
      <c r="I199" s="17">
        <v>111</v>
      </c>
      <c r="J199" s="17">
        <v>161</v>
      </c>
      <c r="K199" s="17">
        <v>99</v>
      </c>
      <c r="L199" s="17">
        <v>163</v>
      </c>
      <c r="M199" s="17"/>
      <c r="N199" s="17">
        <f t="shared" si="12"/>
        <v>1320</v>
      </c>
      <c r="O199" s="77"/>
      <c r="P199" s="17">
        <v>67</v>
      </c>
      <c r="Q199" s="17">
        <v>55</v>
      </c>
      <c r="R199" s="17">
        <v>81</v>
      </c>
      <c r="S199" s="17">
        <v>141</v>
      </c>
      <c r="T199" s="17">
        <v>111</v>
      </c>
      <c r="U199" s="17">
        <v>181</v>
      </c>
      <c r="V199" s="17">
        <v>161</v>
      </c>
      <c r="W199" s="17">
        <v>75</v>
      </c>
      <c r="X199" s="17">
        <v>126</v>
      </c>
      <c r="Y199" s="17">
        <v>124</v>
      </c>
      <c r="Z199" s="17">
        <v>170</v>
      </c>
      <c r="AA199" s="17"/>
      <c r="AB199" s="17">
        <f t="shared" si="13"/>
        <v>1292</v>
      </c>
      <c r="AD199" s="566"/>
      <c r="AE199" s="566"/>
      <c r="AF199" s="566"/>
      <c r="AG199" s="566"/>
      <c r="AH199" s="581"/>
      <c r="AK199" s="566"/>
      <c r="AL199" s="566"/>
      <c r="AM199" s="566"/>
      <c r="AN199" s="566"/>
      <c r="AO199" s="581"/>
      <c r="AP199" s="566"/>
      <c r="AQ199" s="566"/>
    </row>
    <row r="200" spans="1:43" s="524" customFormat="1">
      <c r="A200" s="23" t="s">
        <v>194</v>
      </c>
      <c r="B200" s="17">
        <v>4</v>
      </c>
      <c r="C200" s="17">
        <v>10</v>
      </c>
      <c r="D200" s="17">
        <v>6</v>
      </c>
      <c r="E200" s="17">
        <v>0</v>
      </c>
      <c r="F200" s="17">
        <v>29</v>
      </c>
      <c r="G200" s="17">
        <v>0</v>
      </c>
      <c r="H200" s="17">
        <v>9</v>
      </c>
      <c r="I200" s="17">
        <v>11</v>
      </c>
      <c r="J200" s="17">
        <v>18</v>
      </c>
      <c r="K200" s="17">
        <v>25</v>
      </c>
      <c r="L200" s="17">
        <v>22</v>
      </c>
      <c r="M200" s="17"/>
      <c r="N200" s="17">
        <f t="shared" si="12"/>
        <v>134</v>
      </c>
      <c r="O200" s="77"/>
      <c r="P200" s="17">
        <v>6</v>
      </c>
      <c r="Q200" s="17">
        <v>2</v>
      </c>
      <c r="R200" s="17">
        <v>10</v>
      </c>
      <c r="S200" s="17">
        <v>11</v>
      </c>
      <c r="T200" s="17">
        <v>16</v>
      </c>
      <c r="U200" s="17">
        <v>8</v>
      </c>
      <c r="V200" s="17">
        <v>23</v>
      </c>
      <c r="W200" s="17">
        <v>10</v>
      </c>
      <c r="X200" s="17">
        <v>15</v>
      </c>
      <c r="Y200" s="17">
        <v>6</v>
      </c>
      <c r="Z200" s="17">
        <v>12</v>
      </c>
      <c r="AA200" s="17"/>
      <c r="AB200" s="17">
        <f t="shared" si="13"/>
        <v>119</v>
      </c>
      <c r="AD200" s="566"/>
      <c r="AE200" s="566"/>
      <c r="AF200" s="566"/>
      <c r="AG200" s="566"/>
      <c r="AH200" s="581"/>
      <c r="AK200" s="566"/>
      <c r="AL200" s="566"/>
      <c r="AM200" s="566"/>
      <c r="AN200" s="566"/>
      <c r="AO200" s="581"/>
      <c r="AP200" s="566"/>
      <c r="AQ200" s="566"/>
    </row>
    <row r="201" spans="1:43" s="524" customFormat="1">
      <c r="A201" s="23" t="s">
        <v>195</v>
      </c>
      <c r="B201" s="17">
        <v>143</v>
      </c>
      <c r="C201" s="17">
        <v>79</v>
      </c>
      <c r="D201" s="17">
        <v>53</v>
      </c>
      <c r="E201" s="17">
        <v>64</v>
      </c>
      <c r="F201" s="17">
        <v>55</v>
      </c>
      <c r="G201" s="17">
        <v>75</v>
      </c>
      <c r="H201" s="17">
        <v>69</v>
      </c>
      <c r="I201" s="17">
        <v>50</v>
      </c>
      <c r="J201" s="17">
        <v>19</v>
      </c>
      <c r="K201" s="17">
        <v>29</v>
      </c>
      <c r="L201" s="17">
        <v>67</v>
      </c>
      <c r="M201" s="17"/>
      <c r="N201" s="17">
        <f t="shared" si="12"/>
        <v>703</v>
      </c>
      <c r="O201" s="77"/>
      <c r="P201" s="17">
        <v>131</v>
      </c>
      <c r="Q201" s="17">
        <v>121</v>
      </c>
      <c r="R201" s="17">
        <v>82</v>
      </c>
      <c r="S201" s="17">
        <v>75</v>
      </c>
      <c r="T201" s="17">
        <v>76</v>
      </c>
      <c r="U201" s="17">
        <v>78</v>
      </c>
      <c r="V201" s="17">
        <v>64</v>
      </c>
      <c r="W201" s="17">
        <v>58</v>
      </c>
      <c r="X201" s="17">
        <v>76</v>
      </c>
      <c r="Y201" s="17">
        <v>73</v>
      </c>
      <c r="Z201" s="17">
        <v>207</v>
      </c>
      <c r="AA201" s="17"/>
      <c r="AB201" s="17">
        <f t="shared" si="13"/>
        <v>1041</v>
      </c>
      <c r="AD201" s="566"/>
      <c r="AE201" s="566"/>
      <c r="AF201" s="566"/>
      <c r="AG201" s="566"/>
      <c r="AH201" s="581"/>
      <c r="AK201" s="566"/>
      <c r="AL201" s="566"/>
      <c r="AM201" s="566"/>
      <c r="AN201" s="566"/>
      <c r="AO201" s="581"/>
      <c r="AP201" s="566"/>
      <c r="AQ201" s="566"/>
    </row>
    <row r="202" spans="1:43" s="524" customFormat="1">
      <c r="A202" s="23" t="s">
        <v>196</v>
      </c>
      <c r="B202" s="17">
        <v>54</v>
      </c>
      <c r="C202" s="17">
        <v>71</v>
      </c>
      <c r="D202" s="17">
        <v>33</v>
      </c>
      <c r="E202" s="17">
        <v>79</v>
      </c>
      <c r="F202" s="17">
        <v>69</v>
      </c>
      <c r="G202" s="17">
        <v>90</v>
      </c>
      <c r="H202" s="17">
        <v>43</v>
      </c>
      <c r="I202" s="17">
        <v>33</v>
      </c>
      <c r="J202" s="17">
        <v>11</v>
      </c>
      <c r="K202" s="17">
        <v>38</v>
      </c>
      <c r="L202" s="17">
        <v>61</v>
      </c>
      <c r="M202" s="17"/>
      <c r="N202" s="17">
        <f t="shared" si="12"/>
        <v>582</v>
      </c>
      <c r="O202" s="77"/>
      <c r="P202" s="17">
        <v>59</v>
      </c>
      <c r="Q202" s="17">
        <v>32</v>
      </c>
      <c r="R202" s="17">
        <v>28</v>
      </c>
      <c r="S202" s="17">
        <v>75</v>
      </c>
      <c r="T202" s="17">
        <v>33</v>
      </c>
      <c r="U202" s="17">
        <v>51</v>
      </c>
      <c r="V202" s="17">
        <v>75</v>
      </c>
      <c r="W202" s="17">
        <v>35</v>
      </c>
      <c r="X202" s="17">
        <v>59</v>
      </c>
      <c r="Y202" s="17">
        <v>50</v>
      </c>
      <c r="Z202" s="17">
        <v>57</v>
      </c>
      <c r="AA202" s="17"/>
      <c r="AB202" s="17">
        <f t="shared" si="13"/>
        <v>554</v>
      </c>
      <c r="AD202" s="566"/>
      <c r="AE202" s="566"/>
      <c r="AF202" s="566"/>
      <c r="AG202" s="566"/>
      <c r="AH202" s="581"/>
      <c r="AK202" s="566"/>
      <c r="AL202" s="566"/>
      <c r="AM202" s="566"/>
      <c r="AN202" s="566"/>
      <c r="AO202" s="581"/>
      <c r="AP202" s="566"/>
      <c r="AQ202" s="566"/>
    </row>
    <row r="203" spans="1:43" s="524" customFormat="1">
      <c r="A203" s="23" t="s">
        <v>197</v>
      </c>
      <c r="B203" s="17">
        <v>33</v>
      </c>
      <c r="C203" s="17">
        <v>17</v>
      </c>
      <c r="D203" s="17">
        <v>15</v>
      </c>
      <c r="E203" s="17">
        <v>36</v>
      </c>
      <c r="F203" s="17">
        <v>27</v>
      </c>
      <c r="G203" s="17">
        <v>6</v>
      </c>
      <c r="H203" s="17">
        <v>11</v>
      </c>
      <c r="I203" s="17">
        <v>17</v>
      </c>
      <c r="J203" s="17">
        <v>8</v>
      </c>
      <c r="K203" s="17">
        <v>12</v>
      </c>
      <c r="L203" s="17">
        <v>9</v>
      </c>
      <c r="M203" s="17"/>
      <c r="N203" s="17">
        <f t="shared" si="12"/>
        <v>191</v>
      </c>
      <c r="O203" s="77"/>
      <c r="P203" s="17">
        <v>17</v>
      </c>
      <c r="Q203" s="17">
        <v>40</v>
      </c>
      <c r="R203" s="17">
        <v>32</v>
      </c>
      <c r="S203" s="17">
        <v>31</v>
      </c>
      <c r="T203" s="17">
        <v>11</v>
      </c>
      <c r="U203" s="17">
        <v>36</v>
      </c>
      <c r="V203" s="17">
        <v>17</v>
      </c>
      <c r="W203" s="17">
        <v>26</v>
      </c>
      <c r="X203" s="17">
        <v>15</v>
      </c>
      <c r="Y203" s="17">
        <v>8</v>
      </c>
      <c r="Z203" s="17">
        <v>19</v>
      </c>
      <c r="AA203" s="17"/>
      <c r="AB203" s="17">
        <f t="shared" si="13"/>
        <v>252</v>
      </c>
      <c r="AD203" s="566"/>
      <c r="AE203" s="566"/>
      <c r="AF203" s="566"/>
      <c r="AG203" s="566"/>
      <c r="AH203" s="581"/>
      <c r="AK203" s="566"/>
      <c r="AL203" s="566"/>
      <c r="AM203" s="566"/>
      <c r="AN203" s="566"/>
      <c r="AO203" s="581"/>
      <c r="AP203" s="566"/>
      <c r="AQ203" s="566"/>
    </row>
    <row r="204" spans="1:43" s="524" customFormat="1">
      <c r="A204" s="23" t="s">
        <v>198</v>
      </c>
      <c r="B204" s="17">
        <v>2</v>
      </c>
      <c r="C204" s="17">
        <v>3</v>
      </c>
      <c r="D204" s="17">
        <v>7</v>
      </c>
      <c r="E204" s="17">
        <v>1</v>
      </c>
      <c r="F204" s="17">
        <v>0</v>
      </c>
      <c r="G204" s="17">
        <v>9</v>
      </c>
      <c r="H204" s="17">
        <v>9</v>
      </c>
      <c r="I204" s="17">
        <v>6</v>
      </c>
      <c r="J204" s="17">
        <v>4</v>
      </c>
      <c r="K204" s="17">
        <v>1</v>
      </c>
      <c r="L204" s="17">
        <v>8</v>
      </c>
      <c r="M204" s="17"/>
      <c r="N204" s="17">
        <f t="shared" si="12"/>
        <v>50</v>
      </c>
      <c r="O204" s="77"/>
      <c r="P204" s="17">
        <v>91</v>
      </c>
      <c r="Q204" s="17">
        <v>20</v>
      </c>
      <c r="R204" s="17">
        <v>4</v>
      </c>
      <c r="S204" s="17">
        <v>0</v>
      </c>
      <c r="T204" s="17">
        <v>3</v>
      </c>
      <c r="U204" s="17">
        <v>0</v>
      </c>
      <c r="V204" s="17">
        <v>3</v>
      </c>
      <c r="W204" s="17">
        <v>2</v>
      </c>
      <c r="X204" s="17">
        <v>1</v>
      </c>
      <c r="Y204" s="17">
        <v>12</v>
      </c>
      <c r="Z204" s="17">
        <v>8</v>
      </c>
      <c r="AA204" s="17"/>
      <c r="AB204" s="17">
        <f t="shared" si="13"/>
        <v>144</v>
      </c>
      <c r="AD204" s="566"/>
      <c r="AE204" s="566"/>
      <c r="AF204" s="566"/>
      <c r="AG204" s="566"/>
      <c r="AH204" s="581"/>
      <c r="AK204" s="566"/>
      <c r="AL204" s="566"/>
      <c r="AM204" s="566"/>
      <c r="AN204" s="566"/>
      <c r="AO204" s="581"/>
      <c r="AP204" s="566"/>
      <c r="AQ204" s="566"/>
    </row>
    <row r="205" spans="1:43" s="524" customFormat="1">
      <c r="A205" s="23" t="s">
        <v>199</v>
      </c>
      <c r="B205" s="17">
        <v>6</v>
      </c>
      <c r="C205" s="17">
        <v>5</v>
      </c>
      <c r="D205" s="17">
        <v>10</v>
      </c>
      <c r="E205" s="17">
        <v>5</v>
      </c>
      <c r="F205" s="17">
        <v>17</v>
      </c>
      <c r="G205" s="17">
        <v>44</v>
      </c>
      <c r="H205" s="17">
        <v>31</v>
      </c>
      <c r="I205" s="17">
        <v>9</v>
      </c>
      <c r="J205" s="17">
        <v>4</v>
      </c>
      <c r="K205" s="17">
        <v>7</v>
      </c>
      <c r="L205" s="17">
        <v>10</v>
      </c>
      <c r="M205" s="17"/>
      <c r="N205" s="17">
        <f t="shared" si="12"/>
        <v>148</v>
      </c>
      <c r="O205" s="77"/>
      <c r="P205" s="17">
        <v>13</v>
      </c>
      <c r="Q205" s="17">
        <v>0</v>
      </c>
      <c r="R205" s="17">
        <v>5</v>
      </c>
      <c r="S205" s="17">
        <v>6</v>
      </c>
      <c r="T205" s="17">
        <v>15</v>
      </c>
      <c r="U205" s="17">
        <v>3</v>
      </c>
      <c r="V205" s="17">
        <v>29</v>
      </c>
      <c r="W205" s="17">
        <v>4</v>
      </c>
      <c r="X205" s="17">
        <v>6</v>
      </c>
      <c r="Y205" s="17">
        <v>1</v>
      </c>
      <c r="Z205" s="17">
        <v>10</v>
      </c>
      <c r="AA205" s="17"/>
      <c r="AB205" s="17">
        <f t="shared" si="13"/>
        <v>92</v>
      </c>
      <c r="AD205" s="566"/>
      <c r="AE205" s="566"/>
      <c r="AF205" s="566"/>
      <c r="AG205" s="566"/>
      <c r="AH205" s="581"/>
      <c r="AK205" s="566"/>
      <c r="AL205" s="566"/>
      <c r="AM205" s="566"/>
      <c r="AN205" s="566"/>
      <c r="AO205" s="581"/>
      <c r="AP205" s="566"/>
      <c r="AQ205" s="566"/>
    </row>
    <row r="206" spans="1:43" s="524" customFormat="1">
      <c r="A206" s="23" t="s">
        <v>208</v>
      </c>
      <c r="B206" s="17">
        <v>82</v>
      </c>
      <c r="C206" s="17">
        <v>70</v>
      </c>
      <c r="D206" s="17">
        <v>55</v>
      </c>
      <c r="E206" s="17">
        <v>59</v>
      </c>
      <c r="F206" s="17">
        <v>63</v>
      </c>
      <c r="G206" s="17">
        <v>225</v>
      </c>
      <c r="H206" s="17">
        <v>251</v>
      </c>
      <c r="I206" s="17">
        <v>90</v>
      </c>
      <c r="J206" s="17">
        <v>58</v>
      </c>
      <c r="K206" s="17">
        <v>50</v>
      </c>
      <c r="L206" s="17">
        <v>81</v>
      </c>
      <c r="M206" s="17"/>
      <c r="N206" s="17">
        <f t="shared" si="12"/>
        <v>1084</v>
      </c>
      <c r="O206" s="77"/>
      <c r="P206" s="17">
        <v>71</v>
      </c>
      <c r="Q206" s="17">
        <v>102</v>
      </c>
      <c r="R206" s="17">
        <v>70</v>
      </c>
      <c r="S206" s="17">
        <v>55</v>
      </c>
      <c r="T206" s="17">
        <v>111</v>
      </c>
      <c r="U206" s="17">
        <v>136</v>
      </c>
      <c r="V206" s="17">
        <v>93</v>
      </c>
      <c r="W206" s="17">
        <v>74</v>
      </c>
      <c r="X206" s="17">
        <v>52</v>
      </c>
      <c r="Y206" s="17">
        <v>41</v>
      </c>
      <c r="Z206" s="17">
        <v>111</v>
      </c>
      <c r="AA206" s="17"/>
      <c r="AB206" s="17">
        <f t="shared" si="13"/>
        <v>916</v>
      </c>
      <c r="AD206" s="566"/>
      <c r="AE206" s="566"/>
      <c r="AF206" s="566"/>
      <c r="AG206" s="566"/>
      <c r="AH206" s="581"/>
      <c r="AK206" s="566"/>
      <c r="AL206" s="566"/>
      <c r="AM206" s="566"/>
      <c r="AN206" s="566"/>
      <c r="AO206" s="581"/>
      <c r="AP206" s="566"/>
      <c r="AQ206" s="566"/>
    </row>
    <row r="207" spans="1:43" s="524" customFormat="1">
      <c r="A207" s="24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70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D207" s="566"/>
      <c r="AE207" s="566"/>
      <c r="AF207" s="566"/>
      <c r="AG207" s="566"/>
      <c r="AH207" s="581"/>
      <c r="AK207" s="566"/>
      <c r="AL207" s="566"/>
      <c r="AM207" s="566"/>
      <c r="AN207" s="566"/>
      <c r="AO207" s="581"/>
      <c r="AP207" s="566"/>
      <c r="AQ207" s="566"/>
    </row>
    <row r="208" spans="1:43" s="524" customFormat="1" ht="15.75" thickBot="1">
      <c r="A208" s="529" t="s">
        <v>200</v>
      </c>
      <c r="B208" s="530">
        <v>259</v>
      </c>
      <c r="C208" s="530">
        <v>245</v>
      </c>
      <c r="D208" s="530">
        <v>189</v>
      </c>
      <c r="E208" s="530">
        <v>348</v>
      </c>
      <c r="F208" s="530">
        <v>503</v>
      </c>
      <c r="G208" s="530">
        <v>1191</v>
      </c>
      <c r="H208" s="530">
        <v>852</v>
      </c>
      <c r="I208" s="530">
        <v>553</v>
      </c>
      <c r="J208" s="530">
        <v>184</v>
      </c>
      <c r="K208" s="530">
        <v>529</v>
      </c>
      <c r="L208" s="530">
        <v>297</v>
      </c>
      <c r="M208" s="530"/>
      <c r="N208" s="530">
        <f t="shared" si="12"/>
        <v>5150</v>
      </c>
      <c r="O208" s="531"/>
      <c r="P208" s="530">
        <v>468</v>
      </c>
      <c r="Q208" s="530">
        <v>364</v>
      </c>
      <c r="R208" s="530">
        <v>324</v>
      </c>
      <c r="S208" s="530">
        <v>386</v>
      </c>
      <c r="T208" s="530">
        <v>394</v>
      </c>
      <c r="U208" s="530">
        <v>485</v>
      </c>
      <c r="V208" s="530">
        <v>434</v>
      </c>
      <c r="W208" s="530">
        <v>360</v>
      </c>
      <c r="X208" s="530">
        <v>317</v>
      </c>
      <c r="Y208" s="530">
        <v>307</v>
      </c>
      <c r="Z208" s="530">
        <v>289</v>
      </c>
      <c r="AA208" s="530"/>
      <c r="AB208" s="530">
        <f t="shared" si="13"/>
        <v>4128</v>
      </c>
      <c r="AD208" s="566"/>
      <c r="AE208" s="566"/>
      <c r="AF208" s="566"/>
      <c r="AG208" s="566"/>
      <c r="AH208" s="581"/>
      <c r="AK208" s="566"/>
      <c r="AL208" s="566"/>
      <c r="AM208" s="566"/>
      <c r="AN208" s="566"/>
      <c r="AO208" s="581"/>
      <c r="AP208" s="566"/>
      <c r="AQ208" s="566"/>
    </row>
    <row r="209" spans="1:43" s="524" customFormat="1">
      <c r="A209" s="23" t="s">
        <v>201</v>
      </c>
      <c r="B209" s="17">
        <v>36</v>
      </c>
      <c r="C209" s="17">
        <v>58</v>
      </c>
      <c r="D209" s="17">
        <v>42</v>
      </c>
      <c r="E209" s="17">
        <v>56</v>
      </c>
      <c r="F209" s="17">
        <v>29</v>
      </c>
      <c r="G209" s="17">
        <v>188</v>
      </c>
      <c r="H209" s="17">
        <v>39</v>
      </c>
      <c r="I209" s="17">
        <v>51</v>
      </c>
      <c r="J209" s="17">
        <v>20</v>
      </c>
      <c r="K209" s="17">
        <v>67</v>
      </c>
      <c r="L209" s="17">
        <v>32</v>
      </c>
      <c r="M209" s="17"/>
      <c r="N209" s="17">
        <f t="shared" si="12"/>
        <v>618</v>
      </c>
      <c r="O209" s="77"/>
      <c r="P209" s="17">
        <v>39</v>
      </c>
      <c r="Q209" s="17">
        <v>65</v>
      </c>
      <c r="R209" s="17">
        <v>46</v>
      </c>
      <c r="S209" s="17">
        <v>56</v>
      </c>
      <c r="T209" s="17">
        <v>63</v>
      </c>
      <c r="U209" s="17">
        <v>84</v>
      </c>
      <c r="V209" s="17">
        <v>68</v>
      </c>
      <c r="W209" s="17">
        <v>53</v>
      </c>
      <c r="X209" s="17">
        <v>47</v>
      </c>
      <c r="Y209" s="17">
        <v>39</v>
      </c>
      <c r="Z209" s="17">
        <v>30</v>
      </c>
      <c r="AA209" s="17"/>
      <c r="AB209" s="17">
        <f t="shared" si="13"/>
        <v>590</v>
      </c>
      <c r="AD209" s="566"/>
      <c r="AE209" s="566"/>
      <c r="AF209" s="566"/>
      <c r="AG209" s="566"/>
      <c r="AH209" s="581"/>
      <c r="AK209" s="566"/>
      <c r="AL209" s="566"/>
      <c r="AM209" s="566"/>
      <c r="AN209" s="566"/>
      <c r="AO209" s="581"/>
      <c r="AP209" s="566"/>
      <c r="AQ209" s="566"/>
    </row>
    <row r="210" spans="1:43" s="524" customFormat="1">
      <c r="A210" s="23" t="s">
        <v>202</v>
      </c>
      <c r="B210" s="17">
        <v>97</v>
      </c>
      <c r="C210" s="17">
        <v>43</v>
      </c>
      <c r="D210" s="17">
        <v>75</v>
      </c>
      <c r="E210" s="17">
        <v>111</v>
      </c>
      <c r="F210" s="17">
        <v>110</v>
      </c>
      <c r="G210" s="17">
        <v>173</v>
      </c>
      <c r="H210" s="17">
        <v>148</v>
      </c>
      <c r="I210" s="17">
        <v>56</v>
      </c>
      <c r="J210" s="17">
        <v>34</v>
      </c>
      <c r="K210" s="17">
        <v>121</v>
      </c>
      <c r="L210" s="17">
        <v>73</v>
      </c>
      <c r="M210" s="17"/>
      <c r="N210" s="17">
        <f t="shared" si="12"/>
        <v>1041</v>
      </c>
      <c r="O210" s="77"/>
      <c r="P210" s="17">
        <v>151</v>
      </c>
      <c r="Q210" s="17">
        <v>108</v>
      </c>
      <c r="R210" s="17">
        <v>90</v>
      </c>
      <c r="S210" s="17">
        <v>117</v>
      </c>
      <c r="T210" s="17">
        <v>136</v>
      </c>
      <c r="U210" s="17">
        <v>165</v>
      </c>
      <c r="V210" s="17">
        <v>150</v>
      </c>
      <c r="W210" s="17">
        <v>88</v>
      </c>
      <c r="X210" s="17">
        <v>108</v>
      </c>
      <c r="Y210" s="17">
        <v>123</v>
      </c>
      <c r="Z210" s="17">
        <v>97</v>
      </c>
      <c r="AA210" s="17"/>
      <c r="AB210" s="17">
        <f t="shared" si="13"/>
        <v>1333</v>
      </c>
      <c r="AD210" s="566"/>
      <c r="AE210" s="566"/>
      <c r="AF210" s="566"/>
      <c r="AG210" s="566"/>
      <c r="AH210" s="581"/>
      <c r="AK210" s="566"/>
      <c r="AL210" s="566"/>
      <c r="AM210" s="566"/>
      <c r="AN210" s="566"/>
      <c r="AO210" s="581"/>
      <c r="AP210" s="566"/>
      <c r="AQ210" s="566"/>
    </row>
    <row r="211" spans="1:43" s="524" customFormat="1">
      <c r="A211" s="23" t="s">
        <v>203</v>
      </c>
      <c r="B211" s="17">
        <v>6</v>
      </c>
      <c r="C211" s="17">
        <v>5</v>
      </c>
      <c r="D211" s="17">
        <v>0</v>
      </c>
      <c r="E211" s="17">
        <v>3</v>
      </c>
      <c r="F211" s="17">
        <v>4</v>
      </c>
      <c r="G211" s="17">
        <v>4</v>
      </c>
      <c r="H211" s="17">
        <v>6</v>
      </c>
      <c r="I211" s="17">
        <v>5</v>
      </c>
      <c r="J211" s="17">
        <v>0</v>
      </c>
      <c r="K211" s="17">
        <v>9</v>
      </c>
      <c r="L211" s="17">
        <v>4</v>
      </c>
      <c r="M211" s="17"/>
      <c r="N211" s="17">
        <f t="shared" si="12"/>
        <v>46</v>
      </c>
      <c r="O211" s="77"/>
      <c r="P211" s="17">
        <v>0</v>
      </c>
      <c r="Q211" s="17">
        <v>11</v>
      </c>
      <c r="R211" s="17">
        <v>0</v>
      </c>
      <c r="S211" s="17">
        <v>3</v>
      </c>
      <c r="T211" s="17">
        <v>0</v>
      </c>
      <c r="U211" s="17">
        <v>12</v>
      </c>
      <c r="V211" s="17">
        <v>5</v>
      </c>
      <c r="W211" s="17">
        <v>0</v>
      </c>
      <c r="X211" s="17">
        <v>2</v>
      </c>
      <c r="Y211" s="17">
        <v>0</v>
      </c>
      <c r="Z211" s="17">
        <v>12</v>
      </c>
      <c r="AA211" s="17"/>
      <c r="AB211" s="17">
        <f t="shared" si="13"/>
        <v>45</v>
      </c>
      <c r="AD211" s="566"/>
      <c r="AE211" s="566"/>
      <c r="AF211" s="566"/>
      <c r="AG211" s="566"/>
      <c r="AH211" s="581"/>
      <c r="AK211" s="566"/>
      <c r="AL211" s="566"/>
      <c r="AM211" s="566"/>
      <c r="AN211" s="566"/>
      <c r="AO211" s="581"/>
      <c r="AP211" s="566"/>
      <c r="AQ211" s="566"/>
    </row>
    <row r="212" spans="1:43" s="524" customFormat="1">
      <c r="A212" s="23" t="s">
        <v>204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/>
      <c r="N212" s="17">
        <f t="shared" si="12"/>
        <v>0</v>
      </c>
      <c r="O212" s="77"/>
      <c r="P212" s="17">
        <v>0</v>
      </c>
      <c r="Q212" s="17">
        <v>0</v>
      </c>
      <c r="R212" s="17">
        <v>1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17">
        <v>0</v>
      </c>
      <c r="Y212" s="17">
        <v>0</v>
      </c>
      <c r="Z212" s="17">
        <v>0</v>
      </c>
      <c r="AA212" s="17"/>
      <c r="AB212" s="17">
        <f t="shared" si="13"/>
        <v>1</v>
      </c>
      <c r="AD212" s="566"/>
      <c r="AE212" s="566"/>
      <c r="AF212" s="566"/>
      <c r="AG212" s="566"/>
      <c r="AH212" s="581"/>
      <c r="AK212" s="566"/>
      <c r="AL212" s="566"/>
      <c r="AM212" s="566"/>
      <c r="AN212" s="566"/>
      <c r="AO212" s="581"/>
      <c r="AP212" s="566"/>
      <c r="AQ212" s="566"/>
    </row>
    <row r="213" spans="1:43" s="524" customFormat="1">
      <c r="A213" s="23" t="s">
        <v>205</v>
      </c>
      <c r="B213" s="17">
        <v>15</v>
      </c>
      <c r="C213" s="17">
        <v>54</v>
      </c>
      <c r="D213" s="17">
        <v>34</v>
      </c>
      <c r="E213" s="17">
        <v>91</v>
      </c>
      <c r="F213" s="17">
        <v>64</v>
      </c>
      <c r="G213" s="17">
        <v>64</v>
      </c>
      <c r="H213" s="17">
        <v>76</v>
      </c>
      <c r="I213" s="17">
        <v>40</v>
      </c>
      <c r="J213" s="17">
        <v>66</v>
      </c>
      <c r="K213" s="17">
        <v>72</v>
      </c>
      <c r="L213" s="17">
        <v>23</v>
      </c>
      <c r="M213" s="17"/>
      <c r="N213" s="17">
        <f t="shared" si="12"/>
        <v>599</v>
      </c>
      <c r="O213" s="77"/>
      <c r="P213" s="17">
        <v>54</v>
      </c>
      <c r="Q213" s="17">
        <v>50</v>
      </c>
      <c r="R213" s="17">
        <v>85</v>
      </c>
      <c r="S213" s="17">
        <v>76</v>
      </c>
      <c r="T213" s="17">
        <v>57</v>
      </c>
      <c r="U213" s="17">
        <v>71</v>
      </c>
      <c r="V213" s="17">
        <v>76</v>
      </c>
      <c r="W213" s="17">
        <v>64</v>
      </c>
      <c r="X213" s="17">
        <v>36</v>
      </c>
      <c r="Y213" s="17">
        <v>48</v>
      </c>
      <c r="Z213" s="17">
        <v>58</v>
      </c>
      <c r="AA213" s="17"/>
      <c r="AB213" s="17">
        <f t="shared" si="13"/>
        <v>675</v>
      </c>
      <c r="AD213" s="566"/>
      <c r="AE213" s="566"/>
      <c r="AF213" s="566"/>
      <c r="AG213" s="566"/>
      <c r="AH213" s="581"/>
      <c r="AK213" s="566"/>
      <c r="AL213" s="566"/>
      <c r="AM213" s="566"/>
      <c r="AN213" s="566"/>
      <c r="AO213" s="581"/>
      <c r="AP213" s="566"/>
      <c r="AQ213" s="566"/>
    </row>
    <row r="214" spans="1:43" s="524" customFormat="1">
      <c r="A214" s="23" t="s">
        <v>206</v>
      </c>
      <c r="B214" s="17">
        <v>17</v>
      </c>
      <c r="C214" s="17">
        <v>11</v>
      </c>
      <c r="D214" s="17">
        <v>8</v>
      </c>
      <c r="E214" s="17">
        <v>11</v>
      </c>
      <c r="F214" s="17">
        <v>7</v>
      </c>
      <c r="G214" s="17">
        <v>21</v>
      </c>
      <c r="H214" s="17">
        <v>14</v>
      </c>
      <c r="I214" s="17">
        <v>39</v>
      </c>
      <c r="J214" s="17">
        <v>10</v>
      </c>
      <c r="K214" s="17">
        <v>54</v>
      </c>
      <c r="L214" s="17">
        <v>23</v>
      </c>
      <c r="M214" s="17"/>
      <c r="N214" s="17">
        <f t="shared" si="12"/>
        <v>215</v>
      </c>
      <c r="O214" s="77"/>
      <c r="P214" s="17">
        <v>8</v>
      </c>
      <c r="Q214" s="17">
        <v>10</v>
      </c>
      <c r="R214" s="17">
        <v>22</v>
      </c>
      <c r="S214" s="17">
        <v>19</v>
      </c>
      <c r="T214" s="17">
        <v>12</v>
      </c>
      <c r="U214" s="17">
        <v>6</v>
      </c>
      <c r="V214" s="17">
        <v>13</v>
      </c>
      <c r="W214" s="17">
        <v>13</v>
      </c>
      <c r="X214" s="17">
        <v>17</v>
      </c>
      <c r="Y214" s="17">
        <v>7</v>
      </c>
      <c r="Z214" s="17">
        <v>24</v>
      </c>
      <c r="AA214" s="17"/>
      <c r="AB214" s="17">
        <f t="shared" si="13"/>
        <v>151</v>
      </c>
      <c r="AD214" s="566"/>
      <c r="AE214" s="566"/>
      <c r="AF214" s="566"/>
      <c r="AG214" s="566"/>
      <c r="AH214" s="581"/>
      <c r="AK214" s="566"/>
      <c r="AL214" s="566"/>
      <c r="AM214" s="566"/>
      <c r="AN214" s="566"/>
      <c r="AO214" s="581"/>
      <c r="AP214" s="566"/>
      <c r="AQ214" s="566"/>
    </row>
    <row r="215" spans="1:43" s="524" customFormat="1">
      <c r="A215" s="23" t="s">
        <v>207</v>
      </c>
      <c r="B215" s="17">
        <v>14</v>
      </c>
      <c r="C215" s="17">
        <v>10</v>
      </c>
      <c r="D215" s="17">
        <v>7</v>
      </c>
      <c r="E215" s="17">
        <v>4</v>
      </c>
      <c r="F215" s="17">
        <v>25</v>
      </c>
      <c r="G215" s="17">
        <v>67</v>
      </c>
      <c r="H215" s="17">
        <v>10</v>
      </c>
      <c r="I215" s="17">
        <v>7</v>
      </c>
      <c r="J215" s="17">
        <v>3</v>
      </c>
      <c r="K215" s="17">
        <v>20</v>
      </c>
      <c r="L215" s="17">
        <v>11</v>
      </c>
      <c r="M215" s="17"/>
      <c r="N215" s="17">
        <f t="shared" si="12"/>
        <v>178</v>
      </c>
      <c r="O215" s="77"/>
      <c r="P215" s="17">
        <v>14</v>
      </c>
      <c r="Q215" s="17">
        <v>42</v>
      </c>
      <c r="R215" s="17">
        <v>7</v>
      </c>
      <c r="S215" s="17">
        <v>2</v>
      </c>
      <c r="T215" s="17">
        <v>7</v>
      </c>
      <c r="U215" s="17">
        <v>4</v>
      </c>
      <c r="V215" s="17">
        <v>20</v>
      </c>
      <c r="W215" s="17">
        <v>0</v>
      </c>
      <c r="X215" s="17">
        <v>11</v>
      </c>
      <c r="Y215" s="17">
        <v>4</v>
      </c>
      <c r="Z215" s="17">
        <v>7</v>
      </c>
      <c r="AA215" s="17"/>
      <c r="AB215" s="17">
        <f t="shared" si="13"/>
        <v>118</v>
      </c>
      <c r="AD215" s="566"/>
      <c r="AE215" s="566"/>
      <c r="AF215" s="566"/>
      <c r="AG215" s="566"/>
      <c r="AH215" s="581"/>
      <c r="AK215" s="566"/>
      <c r="AL215" s="566"/>
      <c r="AM215" s="566"/>
      <c r="AN215" s="566"/>
      <c r="AO215" s="581"/>
      <c r="AP215" s="566"/>
      <c r="AQ215" s="566"/>
    </row>
    <row r="216" spans="1:43" s="524" customFormat="1">
      <c r="A216" s="23" t="s">
        <v>208</v>
      </c>
      <c r="B216" s="17">
        <v>74</v>
      </c>
      <c r="C216" s="17">
        <v>64</v>
      </c>
      <c r="D216" s="17">
        <v>23</v>
      </c>
      <c r="E216" s="17">
        <v>72</v>
      </c>
      <c r="F216" s="17">
        <v>264</v>
      </c>
      <c r="G216" s="17">
        <v>674</v>
      </c>
      <c r="H216" s="17">
        <v>559</v>
      </c>
      <c r="I216" s="17">
        <v>355</v>
      </c>
      <c r="J216" s="17">
        <v>51</v>
      </c>
      <c r="K216" s="17">
        <v>186</v>
      </c>
      <c r="L216" s="17">
        <v>131</v>
      </c>
      <c r="M216" s="17"/>
      <c r="N216" s="17">
        <f t="shared" si="12"/>
        <v>2453</v>
      </c>
      <c r="O216" s="77"/>
      <c r="P216" s="17">
        <v>202</v>
      </c>
      <c r="Q216" s="17">
        <v>78</v>
      </c>
      <c r="R216" s="17">
        <v>73</v>
      </c>
      <c r="S216" s="17">
        <v>113</v>
      </c>
      <c r="T216" s="17">
        <v>119</v>
      </c>
      <c r="U216" s="17">
        <v>143</v>
      </c>
      <c r="V216" s="17">
        <v>102</v>
      </c>
      <c r="W216" s="17">
        <v>142</v>
      </c>
      <c r="X216" s="17">
        <v>96</v>
      </c>
      <c r="Y216" s="17">
        <v>86</v>
      </c>
      <c r="Z216" s="17">
        <v>61</v>
      </c>
      <c r="AA216" s="17"/>
      <c r="AB216" s="17">
        <f t="shared" si="13"/>
        <v>1215</v>
      </c>
      <c r="AD216" s="566"/>
      <c r="AE216" s="566"/>
      <c r="AF216" s="566"/>
      <c r="AG216" s="566"/>
      <c r="AH216" s="581"/>
      <c r="AK216" s="566"/>
      <c r="AL216" s="566"/>
      <c r="AM216" s="566"/>
      <c r="AN216" s="566"/>
      <c r="AO216" s="581"/>
      <c r="AP216" s="566"/>
      <c r="AQ216" s="566"/>
    </row>
    <row r="217" spans="1:43" s="524" customFormat="1">
      <c r="A217" s="24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70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D217" s="566"/>
      <c r="AE217" s="566"/>
      <c r="AF217" s="566"/>
      <c r="AG217" s="566"/>
      <c r="AH217" s="581"/>
      <c r="AK217" s="566"/>
      <c r="AL217" s="566"/>
      <c r="AM217" s="566"/>
      <c r="AN217" s="566"/>
      <c r="AO217" s="581"/>
      <c r="AP217" s="566"/>
      <c r="AQ217" s="566"/>
    </row>
    <row r="218" spans="1:43" s="524" customFormat="1">
      <c r="A218" s="525" t="s">
        <v>209</v>
      </c>
      <c r="B218" s="526">
        <v>7745</v>
      </c>
      <c r="C218" s="526">
        <v>3634</v>
      </c>
      <c r="D218" s="526">
        <v>4373</v>
      </c>
      <c r="E218" s="526">
        <v>3782</v>
      </c>
      <c r="F218" s="526">
        <v>838</v>
      </c>
      <c r="G218" s="526">
        <v>804.88</v>
      </c>
      <c r="H218" s="526">
        <v>688</v>
      </c>
      <c r="I218" s="526">
        <v>1533</v>
      </c>
      <c r="J218" s="526">
        <v>1203</v>
      </c>
      <c r="K218" s="526">
        <v>2557</v>
      </c>
      <c r="L218" s="526">
        <v>1129</v>
      </c>
      <c r="M218" s="526"/>
      <c r="N218" s="526">
        <f t="shared" si="12"/>
        <v>28286.880000000001</v>
      </c>
      <c r="O218" s="70"/>
      <c r="P218" s="526">
        <v>4118</v>
      </c>
      <c r="Q218" s="526">
        <v>3165</v>
      </c>
      <c r="R218" s="526">
        <v>2889</v>
      </c>
      <c r="S218" s="526">
        <v>3622</v>
      </c>
      <c r="T218" s="526">
        <v>3610</v>
      </c>
      <c r="U218" s="526">
        <v>4400</v>
      </c>
      <c r="V218" s="526">
        <v>5161</v>
      </c>
      <c r="W218" s="526">
        <v>4905</v>
      </c>
      <c r="X218" s="526">
        <v>5446</v>
      </c>
      <c r="Y218" s="526">
        <v>4658</v>
      </c>
      <c r="Z218" s="526">
        <v>4238</v>
      </c>
      <c r="AA218" s="526"/>
      <c r="AB218" s="526">
        <f t="shared" si="13"/>
        <v>46212</v>
      </c>
      <c r="AD218" s="566"/>
      <c r="AE218" s="566"/>
      <c r="AF218" s="566"/>
      <c r="AG218" s="566"/>
      <c r="AH218" s="581"/>
      <c r="AK218" s="566"/>
      <c r="AL218" s="566"/>
      <c r="AM218" s="566"/>
      <c r="AN218" s="566"/>
      <c r="AO218" s="581"/>
      <c r="AP218" s="566"/>
      <c r="AQ218" s="566"/>
    </row>
    <row r="219" spans="1:43" s="524" customFormat="1">
      <c r="A219" s="23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7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D219" s="566"/>
      <c r="AE219" s="566"/>
      <c r="AF219" s="566"/>
      <c r="AG219" s="566"/>
      <c r="AH219" s="581"/>
      <c r="AK219" s="566"/>
      <c r="AL219" s="566"/>
      <c r="AM219" s="566"/>
      <c r="AN219" s="566"/>
      <c r="AO219" s="581"/>
      <c r="AP219" s="566"/>
      <c r="AQ219" s="566"/>
    </row>
    <row r="220" spans="1:43" s="524" customFormat="1">
      <c r="A220" s="534" t="s">
        <v>210</v>
      </c>
      <c r="B220" s="535">
        <v>0</v>
      </c>
      <c r="C220" s="535">
        <v>0</v>
      </c>
      <c r="D220" s="535">
        <v>0</v>
      </c>
      <c r="E220" s="535">
        <v>0</v>
      </c>
      <c r="F220" s="535">
        <v>0</v>
      </c>
      <c r="G220" s="535">
        <v>0</v>
      </c>
      <c r="H220" s="535">
        <v>0</v>
      </c>
      <c r="I220" s="535">
        <v>0</v>
      </c>
      <c r="J220" s="535">
        <v>0</v>
      </c>
      <c r="K220" s="535">
        <v>0</v>
      </c>
      <c r="L220" s="535">
        <v>0</v>
      </c>
      <c r="M220" s="535"/>
      <c r="N220" s="535">
        <f t="shared" si="12"/>
        <v>0</v>
      </c>
      <c r="O220" s="77"/>
      <c r="P220" s="535">
        <v>0</v>
      </c>
      <c r="Q220" s="535">
        <v>0</v>
      </c>
      <c r="R220" s="535">
        <v>0</v>
      </c>
      <c r="S220" s="535">
        <v>0</v>
      </c>
      <c r="T220" s="535">
        <v>0</v>
      </c>
      <c r="U220" s="535">
        <v>0</v>
      </c>
      <c r="V220" s="535">
        <v>0</v>
      </c>
      <c r="W220" s="535">
        <v>0</v>
      </c>
      <c r="X220" s="535">
        <v>0</v>
      </c>
      <c r="Y220" s="535">
        <v>0</v>
      </c>
      <c r="Z220" s="535">
        <v>0</v>
      </c>
      <c r="AA220" s="535"/>
      <c r="AB220" s="535">
        <f t="shared" si="13"/>
        <v>0</v>
      </c>
      <c r="AD220" s="566"/>
      <c r="AE220" s="566"/>
      <c r="AF220" s="566"/>
      <c r="AG220" s="566"/>
      <c r="AH220" s="581"/>
      <c r="AK220" s="566"/>
      <c r="AL220" s="566"/>
      <c r="AM220" s="566"/>
      <c r="AN220" s="566"/>
      <c r="AO220" s="581"/>
      <c r="AP220" s="566"/>
      <c r="AQ220" s="566"/>
    </row>
    <row r="221" spans="1:43" s="524" customFormat="1">
      <c r="A221" s="23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7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D221" s="566"/>
      <c r="AE221" s="566"/>
      <c r="AF221" s="566"/>
      <c r="AG221" s="566"/>
      <c r="AH221" s="581"/>
      <c r="AK221" s="566"/>
      <c r="AL221" s="566"/>
      <c r="AM221" s="566"/>
      <c r="AN221" s="566"/>
      <c r="AO221" s="581"/>
      <c r="AP221" s="566"/>
      <c r="AQ221" s="566"/>
    </row>
    <row r="222" spans="1:43" s="524" customFormat="1" ht="15.75" thickBot="1">
      <c r="A222" s="536" t="s">
        <v>211</v>
      </c>
      <c r="B222" s="537">
        <v>143423</v>
      </c>
      <c r="C222" s="537">
        <v>67183</v>
      </c>
      <c r="D222" s="537">
        <v>73916</v>
      </c>
      <c r="E222" s="537">
        <v>64311</v>
      </c>
      <c r="F222" s="537">
        <v>57115</v>
      </c>
      <c r="G222" s="537">
        <v>57232</v>
      </c>
      <c r="H222" s="537">
        <v>48142</v>
      </c>
      <c r="I222" s="537">
        <v>48649</v>
      </c>
      <c r="J222" s="537">
        <v>55052</v>
      </c>
      <c r="K222" s="537">
        <v>59577</v>
      </c>
      <c r="L222" s="537">
        <v>67634</v>
      </c>
      <c r="M222" s="537"/>
      <c r="N222" s="537">
        <f t="shared" si="12"/>
        <v>742234</v>
      </c>
      <c r="O222" s="531"/>
      <c r="P222" s="537">
        <v>131293</v>
      </c>
      <c r="Q222" s="537">
        <v>76840</v>
      </c>
      <c r="R222" s="537">
        <v>65687</v>
      </c>
      <c r="S222" s="537">
        <v>63890</v>
      </c>
      <c r="T222" s="537">
        <v>57095</v>
      </c>
      <c r="U222" s="537">
        <v>61653</v>
      </c>
      <c r="V222" s="537">
        <v>53538</v>
      </c>
      <c r="W222" s="537">
        <v>44148</v>
      </c>
      <c r="X222" s="537">
        <v>62819</v>
      </c>
      <c r="Y222" s="537">
        <v>56968</v>
      </c>
      <c r="Z222" s="537">
        <v>70735</v>
      </c>
      <c r="AA222" s="537"/>
      <c r="AB222" s="537">
        <f t="shared" si="13"/>
        <v>744666</v>
      </c>
      <c r="AD222" s="566"/>
      <c r="AE222" s="566"/>
      <c r="AF222" s="566"/>
      <c r="AG222" s="566"/>
      <c r="AH222" s="581"/>
      <c r="AK222" s="566"/>
      <c r="AL222" s="566"/>
      <c r="AM222" s="566"/>
      <c r="AN222" s="566"/>
      <c r="AO222" s="581"/>
      <c r="AP222" s="566"/>
      <c r="AQ222" s="566"/>
    </row>
    <row r="223" spans="1:43" s="524" customFormat="1">
      <c r="A223" s="24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7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D223" s="566"/>
      <c r="AE223" s="566"/>
      <c r="AF223" s="566"/>
      <c r="AG223" s="566"/>
      <c r="AH223" s="581"/>
      <c r="AK223" s="566"/>
      <c r="AL223" s="566"/>
      <c r="AM223" s="566"/>
      <c r="AN223" s="566"/>
      <c r="AO223" s="581"/>
      <c r="AP223" s="566"/>
      <c r="AQ223" s="566"/>
    </row>
    <row r="224" spans="1:43" s="524" customFormat="1">
      <c r="A224" s="538" t="s">
        <v>212</v>
      </c>
      <c r="B224" s="539">
        <v>168332</v>
      </c>
      <c r="C224" s="539">
        <v>142615</v>
      </c>
      <c r="D224" s="539">
        <v>110114</v>
      </c>
      <c r="E224" s="539">
        <v>104474</v>
      </c>
      <c r="F224" s="539">
        <v>126857</v>
      </c>
      <c r="G224" s="539">
        <v>174373.88</v>
      </c>
      <c r="H224" s="539">
        <v>154762</v>
      </c>
      <c r="I224" s="539">
        <v>147712</v>
      </c>
      <c r="J224" s="539">
        <v>178311</v>
      </c>
      <c r="K224" s="539">
        <v>184135</v>
      </c>
      <c r="L224" s="539">
        <v>145763</v>
      </c>
      <c r="M224" s="539"/>
      <c r="N224" s="539">
        <f t="shared" si="12"/>
        <v>1637448.88</v>
      </c>
      <c r="O224" s="70"/>
      <c r="P224" s="539">
        <v>161946</v>
      </c>
      <c r="Q224" s="539">
        <v>144274</v>
      </c>
      <c r="R224" s="539">
        <v>98297</v>
      </c>
      <c r="S224" s="539">
        <v>122179</v>
      </c>
      <c r="T224" s="539">
        <v>138641</v>
      </c>
      <c r="U224" s="539">
        <v>166757</v>
      </c>
      <c r="V224" s="539">
        <v>174313</v>
      </c>
      <c r="W224" s="539">
        <v>164738</v>
      </c>
      <c r="X224" s="539">
        <v>176254</v>
      </c>
      <c r="Y224" s="539">
        <v>160327.89664135428</v>
      </c>
      <c r="Z224" s="539">
        <v>138262</v>
      </c>
      <c r="AA224" s="539"/>
      <c r="AB224" s="539">
        <f t="shared" si="13"/>
        <v>1645988.8966413543</v>
      </c>
      <c r="AD224" s="566"/>
      <c r="AE224" s="566"/>
      <c r="AF224" s="566"/>
      <c r="AG224" s="566"/>
      <c r="AH224" s="581"/>
      <c r="AK224" s="566"/>
      <c r="AL224" s="566"/>
      <c r="AM224" s="566"/>
      <c r="AN224" s="566"/>
      <c r="AO224" s="581"/>
      <c r="AP224" s="566"/>
      <c r="AQ224" s="566"/>
    </row>
    <row r="225" spans="1:43" s="524" customFormat="1">
      <c r="A225" s="24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70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D225" s="566"/>
      <c r="AE225" s="566"/>
      <c r="AF225" s="566"/>
      <c r="AG225" s="566"/>
      <c r="AH225" s="581"/>
      <c r="AK225" s="566"/>
      <c r="AL225" s="566"/>
      <c r="AM225" s="566"/>
      <c r="AN225" s="566"/>
      <c r="AO225" s="581"/>
      <c r="AP225" s="566"/>
      <c r="AQ225" s="566"/>
    </row>
    <row r="226" spans="1:43" s="524" customFormat="1">
      <c r="A226" s="540" t="s">
        <v>213</v>
      </c>
      <c r="B226" s="541">
        <v>143423</v>
      </c>
      <c r="C226" s="541">
        <v>67183</v>
      </c>
      <c r="D226" s="541">
        <v>73916</v>
      </c>
      <c r="E226" s="541">
        <v>64311</v>
      </c>
      <c r="F226" s="541">
        <v>57115</v>
      </c>
      <c r="G226" s="541">
        <v>57232</v>
      </c>
      <c r="H226" s="541">
        <v>48142</v>
      </c>
      <c r="I226" s="541">
        <v>48649</v>
      </c>
      <c r="J226" s="541">
        <v>55052</v>
      </c>
      <c r="K226" s="541">
        <v>59577</v>
      </c>
      <c r="L226" s="541">
        <v>67634</v>
      </c>
      <c r="M226" s="541"/>
      <c r="N226" s="541">
        <f t="shared" si="12"/>
        <v>742234</v>
      </c>
      <c r="O226" s="70"/>
      <c r="P226" s="541">
        <v>131293</v>
      </c>
      <c r="Q226" s="541">
        <v>76840</v>
      </c>
      <c r="R226" s="541">
        <v>65687</v>
      </c>
      <c r="S226" s="541">
        <v>63890</v>
      </c>
      <c r="T226" s="541">
        <v>57095</v>
      </c>
      <c r="U226" s="541">
        <v>61653</v>
      </c>
      <c r="V226" s="541">
        <v>53538</v>
      </c>
      <c r="W226" s="541">
        <v>44148</v>
      </c>
      <c r="X226" s="541">
        <v>62819</v>
      </c>
      <c r="Y226" s="541">
        <v>56968</v>
      </c>
      <c r="Z226" s="541">
        <v>70735</v>
      </c>
      <c r="AA226" s="541"/>
      <c r="AB226" s="541">
        <f t="shared" si="13"/>
        <v>744666</v>
      </c>
      <c r="AD226" s="566"/>
      <c r="AE226" s="566"/>
      <c r="AF226" s="566"/>
      <c r="AG226" s="566"/>
      <c r="AH226" s="581"/>
      <c r="AK226" s="566"/>
      <c r="AL226" s="566"/>
      <c r="AM226" s="566"/>
      <c r="AN226" s="566"/>
      <c r="AO226" s="581"/>
      <c r="AP226" s="566"/>
      <c r="AQ226" s="566"/>
    </row>
    <row r="227" spans="1:43" s="524" customFormat="1">
      <c r="A227" s="24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70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D227" s="566"/>
      <c r="AE227" s="566"/>
      <c r="AF227" s="566"/>
      <c r="AG227" s="566"/>
      <c r="AH227" s="581"/>
      <c r="AK227" s="566"/>
      <c r="AL227" s="566"/>
      <c r="AM227" s="566"/>
      <c r="AN227" s="566"/>
      <c r="AO227" s="581"/>
      <c r="AP227" s="566"/>
      <c r="AQ227" s="566"/>
    </row>
    <row r="228" spans="1:43" s="524" customFormat="1" ht="15.75" thickBot="1">
      <c r="A228" s="542" t="s">
        <v>214</v>
      </c>
      <c r="B228" s="543">
        <v>311755</v>
      </c>
      <c r="C228" s="543">
        <v>209798</v>
      </c>
      <c r="D228" s="543">
        <v>184030</v>
      </c>
      <c r="E228" s="543">
        <v>168785</v>
      </c>
      <c r="F228" s="543">
        <v>183972</v>
      </c>
      <c r="G228" s="543">
        <v>231605.88</v>
      </c>
      <c r="H228" s="543">
        <v>202904</v>
      </c>
      <c r="I228" s="543">
        <v>196361</v>
      </c>
      <c r="J228" s="543">
        <v>233363</v>
      </c>
      <c r="K228" s="543">
        <v>243712</v>
      </c>
      <c r="L228" s="543">
        <v>213397</v>
      </c>
      <c r="M228" s="543"/>
      <c r="N228" s="543">
        <f t="shared" si="12"/>
        <v>2379682.88</v>
      </c>
      <c r="O228" s="544"/>
      <c r="P228" s="543">
        <v>293239</v>
      </c>
      <c r="Q228" s="543">
        <v>221114</v>
      </c>
      <c r="R228" s="543">
        <v>163984</v>
      </c>
      <c r="S228" s="543">
        <v>186069</v>
      </c>
      <c r="T228" s="543">
        <v>195736</v>
      </c>
      <c r="U228" s="543">
        <v>228410</v>
      </c>
      <c r="V228" s="543">
        <v>227851</v>
      </c>
      <c r="W228" s="543">
        <v>208886</v>
      </c>
      <c r="X228" s="543">
        <v>239073</v>
      </c>
      <c r="Y228" s="543">
        <v>217295.89664135428</v>
      </c>
      <c r="Z228" s="543">
        <v>208997</v>
      </c>
      <c r="AA228" s="543"/>
      <c r="AB228" s="543">
        <f t="shared" si="13"/>
        <v>2390654.8966413541</v>
      </c>
      <c r="AD228" s="566"/>
      <c r="AE228" s="566"/>
      <c r="AF228" s="566"/>
      <c r="AG228" s="566"/>
      <c r="AH228" s="581"/>
      <c r="AK228" s="566"/>
      <c r="AL228" s="566"/>
      <c r="AM228" s="566"/>
      <c r="AN228" s="566"/>
      <c r="AO228" s="581"/>
      <c r="AP228" s="566"/>
      <c r="AQ228" s="566"/>
    </row>
    <row r="229" spans="1:43" ht="15.75" thickTop="1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</row>
    <row r="230" spans="1:43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</row>
    <row r="231" spans="1:43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</row>
    <row r="232" spans="1:43">
      <c r="A232" s="79"/>
      <c r="B232" s="423"/>
      <c r="C232" s="423"/>
      <c r="D232" s="423"/>
      <c r="E232" s="423"/>
      <c r="F232" s="423"/>
      <c r="G232" s="423"/>
      <c r="H232" s="423"/>
      <c r="I232" s="423"/>
      <c r="J232" s="423"/>
      <c r="K232" s="423"/>
      <c r="L232" s="423"/>
      <c r="M232" s="423"/>
      <c r="N232" s="423"/>
      <c r="O232" s="423"/>
      <c r="P232" s="423"/>
      <c r="Q232" s="423"/>
      <c r="R232" s="423"/>
      <c r="S232" s="423"/>
      <c r="T232" s="423"/>
      <c r="U232" s="423"/>
      <c r="V232" s="423"/>
      <c r="W232" s="423"/>
      <c r="X232" s="423"/>
      <c r="Y232" s="423"/>
      <c r="Z232" s="423"/>
      <c r="AA232" s="423"/>
      <c r="AB232" s="423"/>
    </row>
    <row r="233" spans="1:43">
      <c r="A233" s="79"/>
      <c r="B233" s="423"/>
      <c r="C233" s="423"/>
      <c r="D233" s="423"/>
      <c r="E233" s="423"/>
      <c r="F233" s="423"/>
      <c r="G233" s="423"/>
      <c r="H233" s="423"/>
      <c r="I233" s="423"/>
      <c r="J233" s="423"/>
      <c r="K233" s="423"/>
      <c r="L233" s="423"/>
      <c r="M233" s="423"/>
      <c r="N233" s="423"/>
      <c r="O233" s="423"/>
      <c r="P233" s="423"/>
      <c r="Q233" s="423"/>
      <c r="R233" s="423"/>
      <c r="S233" s="423"/>
      <c r="T233" s="423"/>
      <c r="U233" s="423"/>
      <c r="V233" s="423"/>
      <c r="W233" s="423"/>
      <c r="X233" s="423"/>
      <c r="Y233" s="423"/>
      <c r="Z233" s="423"/>
      <c r="AA233" s="423"/>
      <c r="AB233" s="423"/>
    </row>
    <row r="234" spans="1:43">
      <c r="A234" s="79"/>
      <c r="B234" s="423"/>
      <c r="C234" s="423"/>
      <c r="D234" s="423"/>
      <c r="E234" s="423"/>
      <c r="F234" s="423"/>
      <c r="G234" s="423"/>
      <c r="H234" s="423"/>
      <c r="I234" s="423"/>
      <c r="J234" s="423"/>
      <c r="K234" s="423"/>
      <c r="L234" s="423"/>
      <c r="M234" s="423"/>
      <c r="N234" s="423"/>
      <c r="O234" s="423"/>
      <c r="P234" s="423"/>
      <c r="Q234" s="423"/>
      <c r="R234" s="423"/>
      <c r="S234" s="423"/>
      <c r="T234" s="423"/>
      <c r="U234" s="423"/>
      <c r="V234" s="423"/>
      <c r="W234" s="423"/>
      <c r="X234" s="423"/>
      <c r="Y234" s="423"/>
      <c r="Z234" s="423"/>
      <c r="AA234" s="423"/>
      <c r="AB234" s="423"/>
    </row>
    <row r="235" spans="1:43">
      <c r="A235" s="79"/>
      <c r="B235" s="324"/>
      <c r="C235" s="324"/>
      <c r="D235" s="324"/>
      <c r="E235" s="324"/>
      <c r="F235" s="324"/>
      <c r="G235" s="324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  <c r="T235" s="324"/>
      <c r="U235" s="324"/>
      <c r="V235" s="324"/>
      <c r="W235" s="324"/>
      <c r="X235" s="324"/>
      <c r="Y235" s="324"/>
      <c r="Z235" s="324"/>
      <c r="AA235" s="324"/>
      <c r="AB235" s="324"/>
    </row>
    <row r="236" spans="1:43">
      <c r="A236" s="79"/>
      <c r="B236" s="423"/>
      <c r="C236" s="423"/>
      <c r="D236" s="423"/>
      <c r="E236" s="423"/>
      <c r="F236" s="423"/>
      <c r="G236" s="423"/>
      <c r="H236" s="423"/>
      <c r="I236" s="423"/>
      <c r="J236" s="423"/>
      <c r="K236" s="423"/>
      <c r="L236" s="423"/>
      <c r="M236" s="423"/>
      <c r="N236" s="423"/>
      <c r="O236" s="423"/>
      <c r="P236" s="423"/>
      <c r="Q236" s="423"/>
      <c r="R236" s="423"/>
      <c r="S236" s="423"/>
      <c r="T236" s="423"/>
      <c r="U236" s="423"/>
      <c r="V236" s="423"/>
      <c r="W236" s="423"/>
      <c r="X236" s="423"/>
      <c r="Y236" s="423"/>
      <c r="Z236" s="423"/>
      <c r="AA236" s="423"/>
      <c r="AB236" s="423"/>
    </row>
    <row r="237" spans="1:43">
      <c r="A237" s="79"/>
      <c r="B237" s="423"/>
      <c r="C237" s="423"/>
      <c r="D237" s="423"/>
      <c r="E237" s="423"/>
      <c r="F237" s="423"/>
      <c r="G237" s="423"/>
      <c r="H237" s="423"/>
      <c r="I237" s="423"/>
      <c r="J237" s="423"/>
      <c r="K237" s="423"/>
      <c r="L237" s="423"/>
      <c r="M237" s="423"/>
      <c r="N237" s="423"/>
      <c r="O237" s="423"/>
      <c r="P237" s="423"/>
      <c r="Q237" s="423"/>
      <c r="R237" s="423"/>
      <c r="S237" s="423"/>
      <c r="T237" s="423"/>
      <c r="U237" s="423"/>
      <c r="V237" s="423"/>
      <c r="W237" s="423"/>
      <c r="X237" s="423"/>
      <c r="Y237" s="423"/>
      <c r="Z237" s="423"/>
      <c r="AA237" s="423"/>
      <c r="AB237" s="423"/>
    </row>
    <row r="238" spans="1:43">
      <c r="A238" s="79"/>
      <c r="B238" s="319"/>
      <c r="C238" s="319"/>
      <c r="D238" s="319"/>
      <c r="E238" s="319"/>
      <c r="F238" s="319"/>
      <c r="G238" s="319"/>
      <c r="H238" s="319"/>
      <c r="I238" s="319"/>
      <c r="J238" s="319"/>
      <c r="K238" s="319"/>
      <c r="L238" s="319"/>
      <c r="M238" s="319"/>
      <c r="N238" s="319"/>
      <c r="O238" s="319"/>
      <c r="P238" s="319"/>
      <c r="Q238" s="319"/>
      <c r="R238" s="319"/>
      <c r="S238" s="319"/>
      <c r="T238" s="319"/>
      <c r="U238" s="319"/>
      <c r="V238" s="319"/>
      <c r="W238" s="319"/>
      <c r="X238" s="319"/>
      <c r="Y238" s="319"/>
      <c r="Z238" s="319"/>
      <c r="AA238" s="319"/>
      <c r="AB238" s="319"/>
    </row>
    <row r="239" spans="1:43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</row>
    <row r="240" spans="1:43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</row>
    <row r="241" spans="1:28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</row>
    <row r="242" spans="1:28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</row>
    <row r="243" spans="1:28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</row>
    <row r="244" spans="1:28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</row>
    <row r="245" spans="1:28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</row>
    <row r="246" spans="1:28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</row>
    <row r="247" spans="1:28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</row>
    <row r="248" spans="1:28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</row>
    <row r="249" spans="1:28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</row>
    <row r="250" spans="1:28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</row>
    <row r="251" spans="1:28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</row>
    <row r="252" spans="1:28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</row>
    <row r="253" spans="1:28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</row>
    <row r="254" spans="1:28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</row>
    <row r="255" spans="1:28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</row>
    <row r="256" spans="1:28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</row>
    <row r="257" spans="1:28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</row>
    <row r="258" spans="1:28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</row>
    <row r="259" spans="1:28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</row>
    <row r="260" spans="1:28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</row>
    <row r="261" spans="1:28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</row>
    <row r="262" spans="1:28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</row>
    <row r="263" spans="1:28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</row>
    <row r="264" spans="1:28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</row>
    <row r="265" spans="1:28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</row>
    <row r="266" spans="1:28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</row>
    <row r="267" spans="1:28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</row>
    <row r="268" spans="1:28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</row>
    <row r="269" spans="1:28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</row>
    <row r="270" spans="1:28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</row>
    <row r="271" spans="1:28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</row>
  </sheetData>
  <sortState ref="AM8:AN62">
    <sortCondition descending="1" ref="AN8:AN62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A28A3"/>
  </sheetPr>
  <dimension ref="A1:AO271"/>
  <sheetViews>
    <sheetView showGridLines="0" topLeftCell="X1" zoomScale="85" zoomScaleNormal="85" workbookViewId="0">
      <selection activeCell="AM8" sqref="AM8:AN62"/>
    </sheetView>
  </sheetViews>
  <sheetFormatPr defaultColWidth="8.85546875" defaultRowHeight="15"/>
  <cols>
    <col min="1" max="1" width="32.28515625" style="546" bestFit="1" customWidth="1"/>
    <col min="2" max="12" width="8.85546875" style="546" customWidth="1"/>
    <col min="13" max="13" width="8.85546875" style="546"/>
    <col min="14" max="14" width="10.85546875" style="546" bestFit="1" customWidth="1"/>
    <col min="15" max="27" width="8.85546875" style="546"/>
    <col min="28" max="28" width="10.85546875" style="546" bestFit="1" customWidth="1"/>
    <col min="29" max="29" width="2.42578125" style="545" customWidth="1"/>
    <col min="30" max="30" width="18.5703125" style="572" customWidth="1"/>
    <col min="31" max="31" width="8.85546875" style="572"/>
    <col min="32" max="32" width="18.5703125" style="591" customWidth="1"/>
    <col min="33" max="33" width="8.85546875" style="591"/>
    <col min="34" max="34" width="3.85546875" style="583" customWidth="1"/>
    <col min="35" max="36" width="2.42578125" style="545" customWidth="1"/>
    <col min="37" max="37" width="18.5703125" style="572" customWidth="1"/>
    <col min="38" max="38" width="8.85546875" style="572"/>
    <col min="39" max="39" width="18.5703125" style="572" customWidth="1"/>
    <col min="40" max="40" width="8.85546875" style="572"/>
    <col min="41" max="41" width="3.85546875" style="583" customWidth="1"/>
    <col min="42" max="16384" width="8.85546875" style="545"/>
  </cols>
  <sheetData>
    <row r="1" spans="1:41" s="524" customFormat="1" ht="15.75" thickTop="1">
      <c r="A1" s="523" t="s">
        <v>43</v>
      </c>
      <c r="B1" s="317" t="s">
        <v>382</v>
      </c>
      <c r="C1" s="317" t="s">
        <v>383</v>
      </c>
      <c r="D1" s="317" t="s">
        <v>384</v>
      </c>
      <c r="E1" s="317" t="s">
        <v>385</v>
      </c>
      <c r="F1" s="317" t="s">
        <v>386</v>
      </c>
      <c r="G1" s="317" t="s">
        <v>387</v>
      </c>
      <c r="H1" s="317" t="s">
        <v>376</v>
      </c>
      <c r="I1" s="317" t="s">
        <v>377</v>
      </c>
      <c r="J1" s="317" t="s">
        <v>378</v>
      </c>
      <c r="K1" s="317" t="s">
        <v>379</v>
      </c>
      <c r="L1" s="317" t="s">
        <v>380</v>
      </c>
      <c r="M1" s="317" t="s">
        <v>381</v>
      </c>
      <c r="N1" s="317"/>
      <c r="O1" s="74"/>
      <c r="P1" s="317" t="s">
        <v>382</v>
      </c>
      <c r="Q1" s="317" t="s">
        <v>383</v>
      </c>
      <c r="R1" s="317" t="s">
        <v>384</v>
      </c>
      <c r="S1" s="317" t="s">
        <v>385</v>
      </c>
      <c r="T1" s="317" t="s">
        <v>386</v>
      </c>
      <c r="U1" s="317" t="s">
        <v>387</v>
      </c>
      <c r="V1" s="317" t="s">
        <v>376</v>
      </c>
      <c r="W1" s="317" t="s">
        <v>377</v>
      </c>
      <c r="X1" s="317" t="s">
        <v>378</v>
      </c>
      <c r="Y1" s="317" t="s">
        <v>379</v>
      </c>
      <c r="Z1" s="317" t="s">
        <v>380</v>
      </c>
      <c r="AA1" s="317" t="s">
        <v>381</v>
      </c>
      <c r="AB1" s="317"/>
      <c r="AD1" s="566"/>
      <c r="AE1" s="566"/>
      <c r="AF1" s="590"/>
      <c r="AG1" s="590"/>
      <c r="AH1" s="581"/>
      <c r="AK1" s="566"/>
      <c r="AL1" s="566"/>
      <c r="AM1" s="566"/>
      <c r="AN1" s="566"/>
      <c r="AO1" s="581"/>
    </row>
    <row r="2" spans="1:41" s="524" customFormat="1" ht="15.75" thickBot="1">
      <c r="A2" s="21" t="s">
        <v>44</v>
      </c>
      <c r="B2" s="15">
        <v>2017</v>
      </c>
      <c r="C2" s="15">
        <v>2017</v>
      </c>
      <c r="D2" s="15">
        <v>2017</v>
      </c>
      <c r="E2" s="15">
        <v>2017</v>
      </c>
      <c r="F2" s="15">
        <v>2017</v>
      </c>
      <c r="G2" s="15">
        <v>2017</v>
      </c>
      <c r="H2" s="15">
        <v>2017</v>
      </c>
      <c r="I2" s="15">
        <v>2017</v>
      </c>
      <c r="J2" s="15">
        <v>2017</v>
      </c>
      <c r="K2" s="15">
        <v>2017</v>
      </c>
      <c r="L2" s="15">
        <v>2017</v>
      </c>
      <c r="M2" s="15">
        <v>2017</v>
      </c>
      <c r="N2" s="96" t="s">
        <v>388</v>
      </c>
      <c r="O2" s="75"/>
      <c r="P2" s="15">
        <v>2016</v>
      </c>
      <c r="Q2" s="15">
        <v>2016</v>
      </c>
      <c r="R2" s="15">
        <v>2016</v>
      </c>
      <c r="S2" s="15">
        <v>2016</v>
      </c>
      <c r="T2" s="15">
        <v>2016</v>
      </c>
      <c r="U2" s="15">
        <v>2016</v>
      </c>
      <c r="V2" s="15">
        <v>2016</v>
      </c>
      <c r="W2" s="15">
        <v>2016</v>
      </c>
      <c r="X2" s="15">
        <v>2016</v>
      </c>
      <c r="Y2" s="15">
        <v>2016</v>
      </c>
      <c r="Z2" s="15">
        <v>2016</v>
      </c>
      <c r="AA2" s="15">
        <v>2016</v>
      </c>
      <c r="AB2" s="96" t="s">
        <v>388</v>
      </c>
      <c r="AD2" s="566"/>
      <c r="AE2" s="566"/>
      <c r="AF2" s="590"/>
      <c r="AG2" s="590"/>
      <c r="AH2" s="581"/>
      <c r="AK2" s="566"/>
      <c r="AL2" s="566"/>
      <c r="AM2" s="566"/>
      <c r="AN2" s="566"/>
      <c r="AO2" s="581"/>
    </row>
    <row r="3" spans="1:41" s="524" customFormat="1">
      <c r="A3" s="22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97"/>
      <c r="O3" s="7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97"/>
      <c r="AD3" s="566"/>
      <c r="AE3" s="566"/>
      <c r="AF3" s="590"/>
      <c r="AG3" s="590"/>
      <c r="AH3" s="581"/>
      <c r="AK3" s="566"/>
      <c r="AL3" s="566"/>
      <c r="AM3" s="566"/>
      <c r="AN3" s="566"/>
      <c r="AO3" s="581"/>
    </row>
    <row r="4" spans="1:41" s="524" customFormat="1">
      <c r="A4" s="525" t="s">
        <v>45</v>
      </c>
      <c r="B4" s="526">
        <v>140168</v>
      </c>
      <c r="C4" s="526">
        <v>136281</v>
      </c>
      <c r="D4" s="526">
        <v>167074</v>
      </c>
      <c r="E4" s="526">
        <v>172592</v>
      </c>
      <c r="F4" s="526">
        <v>137330</v>
      </c>
      <c r="G4" s="526"/>
      <c r="H4" s="526"/>
      <c r="I4" s="526"/>
      <c r="J4" s="526"/>
      <c r="K4" s="526"/>
      <c r="L4" s="526"/>
      <c r="M4" s="526"/>
      <c r="N4" s="99">
        <f>SUM(B4:M4)</f>
        <v>753445</v>
      </c>
      <c r="O4" s="70"/>
      <c r="P4" s="526">
        <v>156393</v>
      </c>
      <c r="Q4" s="526">
        <v>149458.99999999991</v>
      </c>
      <c r="R4" s="526">
        <v>159854.00000000006</v>
      </c>
      <c r="S4" s="526">
        <v>147475.8966413544</v>
      </c>
      <c r="T4" s="526">
        <v>125211</v>
      </c>
      <c r="U4" s="526"/>
      <c r="V4" s="526"/>
      <c r="W4" s="526"/>
      <c r="X4" s="526"/>
      <c r="Y4" s="526"/>
      <c r="Z4" s="526"/>
      <c r="AA4" s="526"/>
      <c r="AB4" s="99">
        <f>SUM(P4:AA4)</f>
        <v>738392.89664135431</v>
      </c>
      <c r="AD4" s="566"/>
      <c r="AE4" s="566"/>
      <c r="AF4" s="590"/>
      <c r="AG4" s="590"/>
      <c r="AH4" s="581"/>
      <c r="AK4" s="566"/>
      <c r="AL4" s="566"/>
      <c r="AM4" s="566"/>
      <c r="AN4" s="566"/>
      <c r="AO4" s="581"/>
    </row>
    <row r="5" spans="1:41" s="524" customFormat="1">
      <c r="A5" s="23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98"/>
      <c r="O5" s="7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98"/>
      <c r="AD5" s="566"/>
      <c r="AE5" s="566"/>
      <c r="AF5" s="590"/>
      <c r="AG5" s="590"/>
      <c r="AH5" s="581"/>
      <c r="AK5" s="566"/>
      <c r="AL5" s="566"/>
      <c r="AM5" s="566"/>
      <c r="AN5" s="566"/>
      <c r="AO5" s="581"/>
    </row>
    <row r="6" spans="1:41" s="524" customFormat="1">
      <c r="A6" s="527" t="s">
        <v>46</v>
      </c>
      <c r="B6" s="528">
        <v>136946</v>
      </c>
      <c r="C6" s="528">
        <v>134050</v>
      </c>
      <c r="D6" s="528">
        <v>164434</v>
      </c>
      <c r="E6" s="528">
        <v>170734</v>
      </c>
      <c r="F6" s="528">
        <v>136250</v>
      </c>
      <c r="G6" s="528"/>
      <c r="H6" s="528"/>
      <c r="I6" s="528"/>
      <c r="J6" s="528"/>
      <c r="K6" s="528"/>
      <c r="L6" s="528"/>
      <c r="M6" s="528"/>
      <c r="N6" s="99">
        <f t="shared" ref="N6:N68" si="0">SUM(B6:M6)</f>
        <v>742414</v>
      </c>
      <c r="O6" s="70"/>
      <c r="P6" s="528">
        <v>152324</v>
      </c>
      <c r="Q6" s="528">
        <v>146303</v>
      </c>
      <c r="R6" s="528">
        <v>157897</v>
      </c>
      <c r="S6" s="528">
        <v>145782.89664135428</v>
      </c>
      <c r="T6" s="528">
        <v>124246</v>
      </c>
      <c r="U6" s="528"/>
      <c r="V6" s="528"/>
      <c r="W6" s="528"/>
      <c r="X6" s="528"/>
      <c r="Y6" s="528"/>
      <c r="Z6" s="528"/>
      <c r="AA6" s="528"/>
      <c r="AB6" s="99">
        <f t="shared" ref="AB6:AB68" si="1">SUM(P6:AA6)</f>
        <v>726552.89664135431</v>
      </c>
      <c r="AD6" s="566"/>
      <c r="AE6" s="566"/>
      <c r="AF6" s="590"/>
      <c r="AG6" s="590"/>
      <c r="AH6" s="581"/>
      <c r="AK6" s="566"/>
      <c r="AL6" s="566"/>
      <c r="AM6" s="566"/>
      <c r="AN6" s="566"/>
      <c r="AO6" s="581"/>
    </row>
    <row r="7" spans="1:41" s="524" customFormat="1" ht="15.75">
      <c r="A7" s="24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99"/>
      <c r="O7" s="70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99"/>
      <c r="AD7" s="573" t="s">
        <v>428</v>
      </c>
      <c r="AE7" s="567" t="s">
        <v>432</v>
      </c>
      <c r="AF7" s="579" t="s">
        <v>434</v>
      </c>
      <c r="AG7" s="580" t="s">
        <v>435</v>
      </c>
      <c r="AH7" s="581"/>
      <c r="AI7" s="574"/>
      <c r="AK7" s="573" t="s">
        <v>428</v>
      </c>
      <c r="AL7" s="567" t="s">
        <v>433</v>
      </c>
      <c r="AM7" s="579" t="s">
        <v>428</v>
      </c>
      <c r="AN7" s="580" t="s">
        <v>436</v>
      </c>
      <c r="AO7" s="581"/>
    </row>
    <row r="8" spans="1:41" s="524" customFormat="1" ht="15.75">
      <c r="A8" s="25" t="s">
        <v>15</v>
      </c>
      <c r="B8" s="20">
        <v>58187</v>
      </c>
      <c r="C8" s="20">
        <v>60853</v>
      </c>
      <c r="D8" s="20">
        <v>66007</v>
      </c>
      <c r="E8" s="20">
        <v>74017</v>
      </c>
      <c r="F8" s="20">
        <v>55456</v>
      </c>
      <c r="G8" s="20"/>
      <c r="H8" s="20"/>
      <c r="I8" s="20"/>
      <c r="J8" s="20"/>
      <c r="K8" s="20"/>
      <c r="L8" s="20"/>
      <c r="M8" s="20"/>
      <c r="N8" s="99">
        <f t="shared" si="0"/>
        <v>314520</v>
      </c>
      <c r="O8" s="70"/>
      <c r="P8" s="20">
        <v>74065.774342551071</v>
      </c>
      <c r="Q8" s="20">
        <v>73342.016628405792</v>
      </c>
      <c r="R8" s="20">
        <v>81249.597615064573</v>
      </c>
      <c r="S8" s="20">
        <v>71162.311686224362</v>
      </c>
      <c r="T8" s="20">
        <v>54057</v>
      </c>
      <c r="U8" s="20"/>
      <c r="V8" s="20"/>
      <c r="W8" s="20"/>
      <c r="X8" s="20"/>
      <c r="Y8" s="20"/>
      <c r="Z8" s="20"/>
      <c r="AA8" s="20"/>
      <c r="AB8" s="99">
        <f t="shared" si="1"/>
        <v>353876.7002722458</v>
      </c>
      <c r="AD8" s="568"/>
      <c r="AE8" s="569"/>
      <c r="AF8" s="575" t="s">
        <v>66</v>
      </c>
      <c r="AG8" s="576">
        <v>105538</v>
      </c>
      <c r="AH8" s="582">
        <v>1</v>
      </c>
      <c r="AI8" s="574"/>
      <c r="AK8" s="568"/>
      <c r="AL8" s="569"/>
      <c r="AM8" s="575" t="s">
        <v>56</v>
      </c>
      <c r="AN8" s="576">
        <v>117498.70124146403</v>
      </c>
      <c r="AO8" s="582">
        <v>1</v>
      </c>
    </row>
    <row r="9" spans="1:41" s="524" customFormat="1" ht="15.75">
      <c r="A9" s="23" t="s">
        <v>47</v>
      </c>
      <c r="B9" s="17">
        <v>3730</v>
      </c>
      <c r="C9" s="17">
        <v>4296</v>
      </c>
      <c r="D9" s="17">
        <v>3619</v>
      </c>
      <c r="E9" s="17">
        <v>5032</v>
      </c>
      <c r="F9" s="17">
        <v>3551</v>
      </c>
      <c r="G9" s="17"/>
      <c r="H9" s="17"/>
      <c r="I9" s="17"/>
      <c r="J9" s="17"/>
      <c r="K9" s="17"/>
      <c r="L9" s="17"/>
      <c r="M9" s="17"/>
      <c r="N9" s="98">
        <f t="shared" si="0"/>
        <v>20228</v>
      </c>
      <c r="O9" s="77"/>
      <c r="P9" s="17">
        <v>3855.1151882674608</v>
      </c>
      <c r="Q9" s="17">
        <v>4153.5476650306482</v>
      </c>
      <c r="R9" s="17">
        <v>4139.8721170696408</v>
      </c>
      <c r="S9" s="17">
        <v>5019.8812687043001</v>
      </c>
      <c r="T9" s="17">
        <v>2679</v>
      </c>
      <c r="U9" s="17"/>
      <c r="V9" s="17"/>
      <c r="W9" s="17"/>
      <c r="X9" s="17"/>
      <c r="Y9" s="17"/>
      <c r="Z9" s="17"/>
      <c r="AA9" s="17"/>
      <c r="AB9" s="98">
        <f t="shared" si="1"/>
        <v>19847.416239072048</v>
      </c>
      <c r="AD9" s="570" t="s">
        <v>47</v>
      </c>
      <c r="AE9" s="571">
        <f t="shared" ref="AE9:AE63" si="2">N9</f>
        <v>20228</v>
      </c>
      <c r="AF9" s="575" t="s">
        <v>56</v>
      </c>
      <c r="AG9" s="576">
        <v>91493</v>
      </c>
      <c r="AH9" s="582">
        <f>AH8+1</f>
        <v>2</v>
      </c>
      <c r="AI9" s="574"/>
      <c r="AK9" s="570" t="s">
        <v>47</v>
      </c>
      <c r="AL9" s="571">
        <f t="shared" ref="AL9:AL25" si="3">AB9</f>
        <v>19847.416239072048</v>
      </c>
      <c r="AM9" s="575" t="s">
        <v>66</v>
      </c>
      <c r="AN9" s="576">
        <v>98962.27838622946</v>
      </c>
      <c r="AO9" s="582">
        <f>AO8+1</f>
        <v>2</v>
      </c>
    </row>
    <row r="10" spans="1:41" s="524" customFormat="1" ht="15.75">
      <c r="A10" s="23" t="s">
        <v>48</v>
      </c>
      <c r="B10" s="17">
        <v>360</v>
      </c>
      <c r="C10" s="17">
        <v>711</v>
      </c>
      <c r="D10" s="17">
        <v>1108</v>
      </c>
      <c r="E10" s="17">
        <v>812</v>
      </c>
      <c r="F10" s="17">
        <v>659</v>
      </c>
      <c r="G10" s="17"/>
      <c r="H10" s="17"/>
      <c r="I10" s="17"/>
      <c r="J10" s="17"/>
      <c r="K10" s="17"/>
      <c r="L10" s="17"/>
      <c r="M10" s="17"/>
      <c r="N10" s="98">
        <f t="shared" si="0"/>
        <v>3650</v>
      </c>
      <c r="O10" s="77"/>
      <c r="P10" s="17">
        <v>3516.845221450365</v>
      </c>
      <c r="Q10" s="17">
        <v>430.39271810731952</v>
      </c>
      <c r="R10" s="17">
        <v>5745.124844376719</v>
      </c>
      <c r="S10" s="17">
        <v>1568.4035608824331</v>
      </c>
      <c r="T10" s="17">
        <v>221</v>
      </c>
      <c r="U10" s="17"/>
      <c r="V10" s="17"/>
      <c r="W10" s="17"/>
      <c r="X10" s="17"/>
      <c r="Y10" s="17"/>
      <c r="Z10" s="17"/>
      <c r="AA10" s="17"/>
      <c r="AB10" s="98">
        <f t="shared" si="1"/>
        <v>11481.766344816837</v>
      </c>
      <c r="AD10" s="570" t="s">
        <v>48</v>
      </c>
      <c r="AE10" s="571">
        <f t="shared" si="2"/>
        <v>3650</v>
      </c>
      <c r="AF10" s="575" t="s">
        <v>76</v>
      </c>
      <c r="AG10" s="576">
        <v>64134</v>
      </c>
      <c r="AH10" s="582">
        <f t="shared" ref="AH10:AH26" si="4">AH9+1</f>
        <v>3</v>
      </c>
      <c r="AI10" s="574"/>
      <c r="AK10" s="570" t="s">
        <v>48</v>
      </c>
      <c r="AL10" s="571">
        <f t="shared" si="3"/>
        <v>11481.766344816837</v>
      </c>
      <c r="AM10" s="575" t="s">
        <v>55</v>
      </c>
      <c r="AN10" s="576">
        <v>53770.149046796083</v>
      </c>
      <c r="AO10" s="582">
        <f t="shared" ref="AO10:AO26" si="5">AO9+1</f>
        <v>3</v>
      </c>
    </row>
    <row r="11" spans="1:41" s="524" customFormat="1" ht="15.75">
      <c r="A11" s="23" t="s">
        <v>49</v>
      </c>
      <c r="B11" s="17">
        <v>1708</v>
      </c>
      <c r="C11" s="17">
        <v>1801</v>
      </c>
      <c r="D11" s="17">
        <v>1978</v>
      </c>
      <c r="E11" s="17">
        <v>1859</v>
      </c>
      <c r="F11" s="17">
        <v>1426</v>
      </c>
      <c r="G11" s="17"/>
      <c r="H11" s="17"/>
      <c r="I11" s="17"/>
      <c r="J11" s="17"/>
      <c r="K11" s="17"/>
      <c r="L11" s="17"/>
      <c r="M11" s="17"/>
      <c r="N11" s="98">
        <f t="shared" si="0"/>
        <v>8772</v>
      </c>
      <c r="O11" s="77"/>
      <c r="P11" s="17">
        <v>1496.564138293566</v>
      </c>
      <c r="Q11" s="17">
        <v>1617.3797885390813</v>
      </c>
      <c r="R11" s="17">
        <v>1536.3203255127958</v>
      </c>
      <c r="S11" s="17">
        <v>1375.5725751680995</v>
      </c>
      <c r="T11" s="17">
        <v>862</v>
      </c>
      <c r="U11" s="17"/>
      <c r="V11" s="17"/>
      <c r="W11" s="17"/>
      <c r="X11" s="17"/>
      <c r="Y11" s="17"/>
      <c r="Z11" s="17"/>
      <c r="AA11" s="17"/>
      <c r="AB11" s="98">
        <f t="shared" si="1"/>
        <v>6887.8368275135426</v>
      </c>
      <c r="AD11" s="570" t="s">
        <v>49</v>
      </c>
      <c r="AE11" s="571">
        <f t="shared" si="2"/>
        <v>8772</v>
      </c>
      <c r="AF11" s="575" t="s">
        <v>55</v>
      </c>
      <c r="AG11" s="576">
        <v>45330</v>
      </c>
      <c r="AH11" s="582">
        <f t="shared" si="4"/>
        <v>4</v>
      </c>
      <c r="AI11" s="574"/>
      <c r="AK11" s="570" t="s">
        <v>49</v>
      </c>
      <c r="AL11" s="571">
        <f t="shared" si="3"/>
        <v>6887.8368275135426</v>
      </c>
      <c r="AM11" s="575" t="s">
        <v>83</v>
      </c>
      <c r="AN11" s="576">
        <v>41131.024567723165</v>
      </c>
      <c r="AO11" s="582">
        <f t="shared" si="5"/>
        <v>4</v>
      </c>
    </row>
    <row r="12" spans="1:41" s="524" customFormat="1" ht="15.75">
      <c r="A12" s="23" t="s">
        <v>50</v>
      </c>
      <c r="B12" s="17">
        <v>712</v>
      </c>
      <c r="C12" s="17">
        <v>681</v>
      </c>
      <c r="D12" s="17">
        <v>490</v>
      </c>
      <c r="E12" s="17">
        <v>628</v>
      </c>
      <c r="F12" s="17">
        <v>638</v>
      </c>
      <c r="G12" s="17"/>
      <c r="H12" s="17"/>
      <c r="I12" s="17"/>
      <c r="J12" s="17"/>
      <c r="K12" s="17"/>
      <c r="L12" s="17"/>
      <c r="M12" s="17"/>
      <c r="N12" s="98">
        <f t="shared" si="0"/>
        <v>3149</v>
      </c>
      <c r="O12" s="77"/>
      <c r="P12" s="17">
        <v>819.63778160229833</v>
      </c>
      <c r="Q12" s="17">
        <v>1079.5109535799597</v>
      </c>
      <c r="R12" s="17">
        <v>1354.2268390721911</v>
      </c>
      <c r="S12" s="17">
        <v>1084.9102328995887</v>
      </c>
      <c r="T12" s="17">
        <v>585</v>
      </c>
      <c r="U12" s="17"/>
      <c r="V12" s="17"/>
      <c r="W12" s="17"/>
      <c r="X12" s="17"/>
      <c r="Y12" s="17"/>
      <c r="Z12" s="17"/>
      <c r="AA12" s="17"/>
      <c r="AB12" s="98">
        <f t="shared" si="1"/>
        <v>4923.2858071540377</v>
      </c>
      <c r="AD12" s="570" t="s">
        <v>50</v>
      </c>
      <c r="AE12" s="571">
        <f t="shared" si="2"/>
        <v>3149</v>
      </c>
      <c r="AF12" s="575" t="s">
        <v>79</v>
      </c>
      <c r="AG12" s="576">
        <v>40794</v>
      </c>
      <c r="AH12" s="582">
        <f t="shared" si="4"/>
        <v>5</v>
      </c>
      <c r="AI12" s="574"/>
      <c r="AK12" s="570" t="s">
        <v>50</v>
      </c>
      <c r="AL12" s="571">
        <f t="shared" si="3"/>
        <v>4923.2858071540377</v>
      </c>
      <c r="AM12" s="575" t="s">
        <v>79</v>
      </c>
      <c r="AN12" s="576">
        <v>38324.703103165382</v>
      </c>
      <c r="AO12" s="582">
        <f t="shared" si="5"/>
        <v>5</v>
      </c>
    </row>
    <row r="13" spans="1:41" s="524" customFormat="1" ht="15.75">
      <c r="A13" s="23" t="s">
        <v>51</v>
      </c>
      <c r="B13" s="17">
        <v>4854</v>
      </c>
      <c r="C13" s="17">
        <v>4190</v>
      </c>
      <c r="D13" s="17">
        <v>4340</v>
      </c>
      <c r="E13" s="17">
        <v>5555</v>
      </c>
      <c r="F13" s="17">
        <v>4308</v>
      </c>
      <c r="G13" s="17"/>
      <c r="H13" s="17"/>
      <c r="I13" s="17"/>
      <c r="J13" s="17"/>
      <c r="K13" s="17"/>
      <c r="L13" s="17"/>
      <c r="M13" s="17"/>
      <c r="N13" s="98">
        <f t="shared" si="0"/>
        <v>23247</v>
      </c>
      <c r="O13" s="77"/>
      <c r="P13" s="17">
        <v>3358.5623309086964</v>
      </c>
      <c r="Q13" s="17">
        <v>2676.5976581235336</v>
      </c>
      <c r="R13" s="17">
        <v>3886.4563524626737</v>
      </c>
      <c r="S13" s="17">
        <v>2657.922997168032</v>
      </c>
      <c r="T13" s="17">
        <v>2458</v>
      </c>
      <c r="U13" s="17"/>
      <c r="V13" s="17"/>
      <c r="W13" s="17"/>
      <c r="X13" s="17"/>
      <c r="Y13" s="17"/>
      <c r="Z13" s="17"/>
      <c r="AA13" s="17"/>
      <c r="AB13" s="98">
        <f t="shared" si="1"/>
        <v>15037.539338662937</v>
      </c>
      <c r="AD13" s="570" t="s">
        <v>51</v>
      </c>
      <c r="AE13" s="571">
        <f t="shared" si="2"/>
        <v>23247</v>
      </c>
      <c r="AF13" s="575" t="s">
        <v>83</v>
      </c>
      <c r="AG13" s="576">
        <v>37305</v>
      </c>
      <c r="AH13" s="582">
        <f t="shared" si="4"/>
        <v>6</v>
      </c>
      <c r="AI13" s="574"/>
      <c r="AK13" s="570" t="s">
        <v>51</v>
      </c>
      <c r="AL13" s="571">
        <f t="shared" si="3"/>
        <v>15037.539338662937</v>
      </c>
      <c r="AM13" s="575" t="s">
        <v>76</v>
      </c>
      <c r="AN13" s="576">
        <v>33597.530747382421</v>
      </c>
      <c r="AO13" s="582">
        <f t="shared" si="5"/>
        <v>6</v>
      </c>
    </row>
    <row r="14" spans="1:41" s="524" customFormat="1" ht="15.75">
      <c r="A14" s="23" t="s">
        <v>52</v>
      </c>
      <c r="B14" s="17">
        <v>5956</v>
      </c>
      <c r="C14" s="17">
        <v>7458</v>
      </c>
      <c r="D14" s="17">
        <v>7023</v>
      </c>
      <c r="E14" s="17">
        <v>8396</v>
      </c>
      <c r="F14" s="17">
        <v>5349</v>
      </c>
      <c r="G14" s="17"/>
      <c r="H14" s="17"/>
      <c r="I14" s="17"/>
      <c r="J14" s="17"/>
      <c r="K14" s="17"/>
      <c r="L14" s="17"/>
      <c r="M14" s="17"/>
      <c r="N14" s="98">
        <f t="shared" si="0"/>
        <v>34182</v>
      </c>
      <c r="O14" s="77"/>
      <c r="P14" s="17">
        <v>6369.1619603361623</v>
      </c>
      <c r="Q14" s="17">
        <v>7213.7067495843885</v>
      </c>
      <c r="R14" s="17">
        <v>6001.8284243631288</v>
      </c>
      <c r="S14" s="17">
        <v>6530.8907887379219</v>
      </c>
      <c r="T14" s="17">
        <v>3627</v>
      </c>
      <c r="U14" s="17"/>
      <c r="V14" s="17"/>
      <c r="W14" s="17"/>
      <c r="X14" s="17"/>
      <c r="Y14" s="17"/>
      <c r="Z14" s="17"/>
      <c r="AA14" s="17"/>
      <c r="AB14" s="98">
        <f t="shared" si="1"/>
        <v>29742.587923021601</v>
      </c>
      <c r="AD14" s="570" t="s">
        <v>52</v>
      </c>
      <c r="AE14" s="571">
        <f t="shared" si="2"/>
        <v>34182</v>
      </c>
      <c r="AF14" s="575" t="s">
        <v>52</v>
      </c>
      <c r="AG14" s="576">
        <v>34182</v>
      </c>
      <c r="AH14" s="582">
        <f t="shared" si="4"/>
        <v>7</v>
      </c>
      <c r="AI14" s="574"/>
      <c r="AK14" s="570" t="s">
        <v>52</v>
      </c>
      <c r="AL14" s="571">
        <f t="shared" si="3"/>
        <v>29742.587923021601</v>
      </c>
      <c r="AM14" s="575" t="s">
        <v>52</v>
      </c>
      <c r="AN14" s="576">
        <v>29742.587923021601</v>
      </c>
      <c r="AO14" s="582">
        <f t="shared" si="5"/>
        <v>7</v>
      </c>
    </row>
    <row r="15" spans="1:41" s="524" customFormat="1" ht="15.75">
      <c r="A15" s="23" t="s">
        <v>53</v>
      </c>
      <c r="B15" s="17">
        <v>2747</v>
      </c>
      <c r="C15" s="17">
        <v>2677</v>
      </c>
      <c r="D15" s="17">
        <v>2025</v>
      </c>
      <c r="E15" s="17">
        <v>3081</v>
      </c>
      <c r="F15" s="17">
        <v>2306</v>
      </c>
      <c r="G15" s="17"/>
      <c r="H15" s="17"/>
      <c r="I15" s="17"/>
      <c r="J15" s="17"/>
      <c r="K15" s="17"/>
      <c r="L15" s="17"/>
      <c r="M15" s="17"/>
      <c r="N15" s="98">
        <f t="shared" si="0"/>
        <v>12836</v>
      </c>
      <c r="O15" s="77"/>
      <c r="P15" s="17">
        <v>2227.1626990245027</v>
      </c>
      <c r="Q15" s="17">
        <v>2475.8272539778745</v>
      </c>
      <c r="R15" s="17">
        <v>3205.1416761543983</v>
      </c>
      <c r="S15" s="17">
        <v>2736.3746661734053</v>
      </c>
      <c r="T15" s="17">
        <v>1616</v>
      </c>
      <c r="U15" s="17"/>
      <c r="V15" s="17"/>
      <c r="W15" s="17"/>
      <c r="X15" s="17"/>
      <c r="Y15" s="17"/>
      <c r="Z15" s="17"/>
      <c r="AA15" s="17"/>
      <c r="AB15" s="98">
        <f t="shared" si="1"/>
        <v>12260.506295330182</v>
      </c>
      <c r="AD15" s="570" t="s">
        <v>53</v>
      </c>
      <c r="AE15" s="571">
        <f t="shared" si="2"/>
        <v>12836</v>
      </c>
      <c r="AF15" s="575" t="s">
        <v>51</v>
      </c>
      <c r="AG15" s="576">
        <v>23247</v>
      </c>
      <c r="AH15" s="582">
        <f t="shared" si="4"/>
        <v>8</v>
      </c>
      <c r="AI15" s="574"/>
      <c r="AK15" s="570" t="s">
        <v>53</v>
      </c>
      <c r="AL15" s="571">
        <f t="shared" si="3"/>
        <v>12260.506295330182</v>
      </c>
      <c r="AM15" s="575" t="s">
        <v>58</v>
      </c>
      <c r="AN15" s="576">
        <v>27925.559423036284</v>
      </c>
      <c r="AO15" s="582">
        <f t="shared" si="5"/>
        <v>8</v>
      </c>
    </row>
    <row r="16" spans="1:41" s="524" customFormat="1" ht="15.75">
      <c r="A16" s="23" t="s">
        <v>54</v>
      </c>
      <c r="B16" s="17">
        <v>485</v>
      </c>
      <c r="C16" s="17">
        <v>695</v>
      </c>
      <c r="D16" s="17">
        <v>594</v>
      </c>
      <c r="E16" s="17">
        <v>691</v>
      </c>
      <c r="F16" s="17">
        <v>320</v>
      </c>
      <c r="G16" s="17"/>
      <c r="H16" s="17"/>
      <c r="I16" s="17"/>
      <c r="J16" s="17"/>
      <c r="K16" s="17"/>
      <c r="L16" s="17"/>
      <c r="M16" s="17"/>
      <c r="N16" s="98">
        <f t="shared" si="0"/>
        <v>2785</v>
      </c>
      <c r="O16" s="77"/>
      <c r="P16" s="17">
        <v>1290.3374082538085</v>
      </c>
      <c r="Q16" s="17">
        <v>1041.8809140826418</v>
      </c>
      <c r="R16" s="17">
        <v>1423.5593979935934</v>
      </c>
      <c r="S16" s="17">
        <v>1179.1190572008936</v>
      </c>
      <c r="T16" s="17">
        <v>312</v>
      </c>
      <c r="U16" s="17"/>
      <c r="V16" s="17"/>
      <c r="W16" s="17"/>
      <c r="X16" s="17"/>
      <c r="Y16" s="17"/>
      <c r="Z16" s="17"/>
      <c r="AA16" s="17"/>
      <c r="AB16" s="98">
        <f t="shared" si="1"/>
        <v>5246.8967775309375</v>
      </c>
      <c r="AD16" s="570" t="s">
        <v>54</v>
      </c>
      <c r="AE16" s="571">
        <f t="shared" si="2"/>
        <v>2785</v>
      </c>
      <c r="AF16" s="575" t="s">
        <v>58</v>
      </c>
      <c r="AG16" s="576">
        <v>22166</v>
      </c>
      <c r="AH16" s="582">
        <f t="shared" si="4"/>
        <v>9</v>
      </c>
      <c r="AI16" s="574"/>
      <c r="AK16" s="570" t="s">
        <v>54</v>
      </c>
      <c r="AL16" s="571">
        <f t="shared" si="3"/>
        <v>5246.8967775309375</v>
      </c>
      <c r="AM16" s="575" t="s">
        <v>95</v>
      </c>
      <c r="AN16" s="576">
        <v>24198.411549705361</v>
      </c>
      <c r="AO16" s="582">
        <f t="shared" si="5"/>
        <v>9</v>
      </c>
    </row>
    <row r="17" spans="1:41" s="524" customFormat="1" ht="15.75">
      <c r="A17" s="23" t="s">
        <v>55</v>
      </c>
      <c r="B17" s="17">
        <v>6348</v>
      </c>
      <c r="C17" s="17">
        <v>8632</v>
      </c>
      <c r="D17" s="17">
        <v>11879</v>
      </c>
      <c r="E17" s="17">
        <v>11605</v>
      </c>
      <c r="F17" s="17">
        <v>6866</v>
      </c>
      <c r="G17" s="17"/>
      <c r="H17" s="17"/>
      <c r="I17" s="17"/>
      <c r="J17" s="17"/>
      <c r="K17" s="17"/>
      <c r="L17" s="17"/>
      <c r="M17" s="17"/>
      <c r="N17" s="98">
        <f t="shared" si="0"/>
        <v>45330</v>
      </c>
      <c r="O17" s="77"/>
      <c r="P17" s="17">
        <v>10007.215844893204</v>
      </c>
      <c r="Q17" s="17">
        <v>10082.873968603597</v>
      </c>
      <c r="R17" s="17">
        <v>12865.295128753934</v>
      </c>
      <c r="S17" s="17">
        <v>11551.764104545346</v>
      </c>
      <c r="T17" s="17">
        <v>9263</v>
      </c>
      <c r="U17" s="17"/>
      <c r="V17" s="17"/>
      <c r="W17" s="17"/>
      <c r="X17" s="17"/>
      <c r="Y17" s="17"/>
      <c r="Z17" s="17"/>
      <c r="AA17" s="17"/>
      <c r="AB17" s="98">
        <f t="shared" si="1"/>
        <v>53770.149046796083</v>
      </c>
      <c r="AD17" s="570" t="s">
        <v>55</v>
      </c>
      <c r="AE17" s="571">
        <f t="shared" si="2"/>
        <v>45330</v>
      </c>
      <c r="AF17" s="575" t="s">
        <v>96</v>
      </c>
      <c r="AG17" s="576">
        <v>20405</v>
      </c>
      <c r="AH17" s="582">
        <f t="shared" si="4"/>
        <v>10</v>
      </c>
      <c r="AI17" s="574"/>
      <c r="AK17" s="570" t="s">
        <v>55</v>
      </c>
      <c r="AL17" s="571">
        <f t="shared" si="3"/>
        <v>53770.149046796083</v>
      </c>
      <c r="AM17" s="575" t="s">
        <v>67</v>
      </c>
      <c r="AN17" s="576">
        <v>23759.066385171529</v>
      </c>
      <c r="AO17" s="582">
        <f t="shared" si="5"/>
        <v>10</v>
      </c>
    </row>
    <row r="18" spans="1:41" s="524" customFormat="1" ht="15.75">
      <c r="A18" s="23" t="s">
        <v>56</v>
      </c>
      <c r="B18" s="17">
        <v>17365</v>
      </c>
      <c r="C18" s="17">
        <v>17288</v>
      </c>
      <c r="D18" s="17">
        <v>18205</v>
      </c>
      <c r="E18" s="17">
        <v>21021</v>
      </c>
      <c r="F18" s="17">
        <v>17614</v>
      </c>
      <c r="G18" s="17"/>
      <c r="H18" s="17"/>
      <c r="I18" s="17"/>
      <c r="J18" s="17"/>
      <c r="K18" s="17"/>
      <c r="L18" s="17"/>
      <c r="M18" s="17"/>
      <c r="N18" s="98">
        <f t="shared" si="0"/>
        <v>91493</v>
      </c>
      <c r="O18" s="77"/>
      <c r="P18" s="17">
        <v>23921.527705530825</v>
      </c>
      <c r="Q18" s="17">
        <v>27395.859615870508</v>
      </c>
      <c r="R18" s="17">
        <v>23842.604418136249</v>
      </c>
      <c r="S18" s="17">
        <v>22096.709501926453</v>
      </c>
      <c r="T18" s="17">
        <v>20242</v>
      </c>
      <c r="U18" s="17"/>
      <c r="V18" s="17"/>
      <c r="W18" s="17"/>
      <c r="X18" s="17"/>
      <c r="Y18" s="17"/>
      <c r="Z18" s="17"/>
      <c r="AA18" s="17"/>
      <c r="AB18" s="98">
        <f t="shared" si="1"/>
        <v>117498.70124146403</v>
      </c>
      <c r="AD18" s="570" t="s">
        <v>56</v>
      </c>
      <c r="AE18" s="571">
        <f t="shared" si="2"/>
        <v>91493</v>
      </c>
      <c r="AF18" s="575" t="s">
        <v>47</v>
      </c>
      <c r="AG18" s="576">
        <v>20228</v>
      </c>
      <c r="AH18" s="582">
        <f t="shared" si="4"/>
        <v>11</v>
      </c>
      <c r="AI18" s="574"/>
      <c r="AK18" s="570" t="s">
        <v>56</v>
      </c>
      <c r="AL18" s="571">
        <f t="shared" si="3"/>
        <v>117498.70124146403</v>
      </c>
      <c r="AM18" s="577" t="s">
        <v>47</v>
      </c>
      <c r="AN18" s="578">
        <v>19847.416239072048</v>
      </c>
      <c r="AO18" s="582">
        <f t="shared" si="5"/>
        <v>11</v>
      </c>
    </row>
    <row r="19" spans="1:41" s="524" customFormat="1" ht="15.75">
      <c r="A19" s="23" t="s">
        <v>57</v>
      </c>
      <c r="B19" s="17">
        <v>3261</v>
      </c>
      <c r="C19" s="17">
        <v>2658</v>
      </c>
      <c r="D19" s="17">
        <v>2871</v>
      </c>
      <c r="E19" s="17">
        <v>3149</v>
      </c>
      <c r="F19" s="17">
        <v>2832</v>
      </c>
      <c r="G19" s="17"/>
      <c r="H19" s="17"/>
      <c r="I19" s="17"/>
      <c r="J19" s="17"/>
      <c r="K19" s="17"/>
      <c r="L19" s="17"/>
      <c r="M19" s="17"/>
      <c r="N19" s="98">
        <f t="shared" si="0"/>
        <v>14771</v>
      </c>
      <c r="O19" s="77"/>
      <c r="P19" s="17">
        <v>2679.3801615354241</v>
      </c>
      <c r="Q19" s="17">
        <v>2674.4210565681128</v>
      </c>
      <c r="R19" s="17">
        <v>3411.0660565241906</v>
      </c>
      <c r="S19" s="17">
        <v>2585.2465917434006</v>
      </c>
      <c r="T19" s="17">
        <v>1964</v>
      </c>
      <c r="U19" s="17"/>
      <c r="V19" s="17"/>
      <c r="W19" s="17"/>
      <c r="X19" s="17"/>
      <c r="Y19" s="17"/>
      <c r="Z19" s="17"/>
      <c r="AA19" s="17"/>
      <c r="AB19" s="98">
        <f t="shared" si="1"/>
        <v>13314.113866371128</v>
      </c>
      <c r="AD19" s="570" t="s">
        <v>57</v>
      </c>
      <c r="AE19" s="571">
        <f t="shared" si="2"/>
        <v>14771</v>
      </c>
      <c r="AF19" s="575" t="s">
        <v>67</v>
      </c>
      <c r="AG19" s="576">
        <v>19901</v>
      </c>
      <c r="AH19" s="582">
        <f t="shared" si="4"/>
        <v>12</v>
      </c>
      <c r="AI19" s="574"/>
      <c r="AK19" s="570" t="s">
        <v>57</v>
      </c>
      <c r="AL19" s="571">
        <f t="shared" si="3"/>
        <v>13314.113866371128</v>
      </c>
      <c r="AM19" s="575" t="s">
        <v>61</v>
      </c>
      <c r="AN19" s="576">
        <v>16799.179119188608</v>
      </c>
      <c r="AO19" s="582">
        <f t="shared" si="5"/>
        <v>12</v>
      </c>
    </row>
    <row r="20" spans="1:41" s="524" customFormat="1" ht="15.75">
      <c r="A20" s="23" t="s">
        <v>58</v>
      </c>
      <c r="B20" s="17">
        <v>4320</v>
      </c>
      <c r="C20" s="17">
        <v>4064</v>
      </c>
      <c r="D20" s="17">
        <v>4508</v>
      </c>
      <c r="E20" s="17">
        <v>4972</v>
      </c>
      <c r="F20" s="17">
        <v>4302</v>
      </c>
      <c r="G20" s="17"/>
      <c r="H20" s="17"/>
      <c r="I20" s="17"/>
      <c r="J20" s="17"/>
      <c r="K20" s="17"/>
      <c r="L20" s="17"/>
      <c r="M20" s="17"/>
      <c r="N20" s="98">
        <f t="shared" si="0"/>
        <v>22166</v>
      </c>
      <c r="O20" s="77"/>
      <c r="P20" s="17">
        <v>6748.1193866585481</v>
      </c>
      <c r="Q20" s="17">
        <v>5827.2828709406949</v>
      </c>
      <c r="R20" s="17">
        <v>6119.9171240485384</v>
      </c>
      <c r="S20" s="17">
        <v>5078.2400413885034</v>
      </c>
      <c r="T20" s="17">
        <v>4152</v>
      </c>
      <c r="U20" s="17"/>
      <c r="V20" s="17"/>
      <c r="W20" s="17"/>
      <c r="X20" s="17"/>
      <c r="Y20" s="17"/>
      <c r="Z20" s="17"/>
      <c r="AA20" s="17"/>
      <c r="AB20" s="98">
        <f t="shared" si="1"/>
        <v>27925.559423036284</v>
      </c>
      <c r="AD20" s="570" t="s">
        <v>58</v>
      </c>
      <c r="AE20" s="571">
        <f t="shared" si="2"/>
        <v>22166</v>
      </c>
      <c r="AF20" s="575" t="s">
        <v>61</v>
      </c>
      <c r="AG20" s="576">
        <v>18232</v>
      </c>
      <c r="AH20" s="582">
        <f t="shared" si="4"/>
        <v>13</v>
      </c>
      <c r="AI20" s="574"/>
      <c r="AK20" s="570" t="s">
        <v>58</v>
      </c>
      <c r="AL20" s="571">
        <f t="shared" si="3"/>
        <v>27925.559423036284</v>
      </c>
      <c r="AM20" s="575" t="s">
        <v>51</v>
      </c>
      <c r="AN20" s="576">
        <v>15037.539338662937</v>
      </c>
      <c r="AO20" s="582">
        <f t="shared" si="5"/>
        <v>13</v>
      </c>
    </row>
    <row r="21" spans="1:41" s="524" customFormat="1" ht="15.75">
      <c r="A21" s="23" t="s">
        <v>59</v>
      </c>
      <c r="B21" s="17">
        <v>1032</v>
      </c>
      <c r="C21" s="17">
        <v>835</v>
      </c>
      <c r="D21" s="17">
        <v>876</v>
      </c>
      <c r="E21" s="17">
        <v>971</v>
      </c>
      <c r="F21" s="17">
        <v>794</v>
      </c>
      <c r="G21" s="17"/>
      <c r="H21" s="17"/>
      <c r="I21" s="17"/>
      <c r="J21" s="17"/>
      <c r="K21" s="17"/>
      <c r="L21" s="17"/>
      <c r="M21" s="17"/>
      <c r="N21" s="98">
        <f t="shared" si="0"/>
        <v>4508</v>
      </c>
      <c r="O21" s="77"/>
      <c r="P21" s="17">
        <v>699.74371454089373</v>
      </c>
      <c r="Q21" s="17">
        <v>598.17017233088552</v>
      </c>
      <c r="R21" s="17">
        <v>557.41128482940189</v>
      </c>
      <c r="S21" s="17">
        <v>516.19248688594655</v>
      </c>
      <c r="T21" s="17">
        <v>225</v>
      </c>
      <c r="U21" s="17"/>
      <c r="V21" s="17"/>
      <c r="W21" s="17"/>
      <c r="X21" s="17"/>
      <c r="Y21" s="17"/>
      <c r="Z21" s="17"/>
      <c r="AA21" s="17"/>
      <c r="AB21" s="98">
        <f t="shared" si="1"/>
        <v>2596.5176585871277</v>
      </c>
      <c r="AD21" s="570" t="s">
        <v>59</v>
      </c>
      <c r="AE21" s="571">
        <f t="shared" si="2"/>
        <v>4508</v>
      </c>
      <c r="AF21" s="575" t="s">
        <v>57</v>
      </c>
      <c r="AG21" s="576">
        <v>14771</v>
      </c>
      <c r="AH21" s="582">
        <f t="shared" si="4"/>
        <v>14</v>
      </c>
      <c r="AI21" s="574"/>
      <c r="AK21" s="570" t="s">
        <v>59</v>
      </c>
      <c r="AL21" s="571">
        <f t="shared" si="3"/>
        <v>2596.5176585871277</v>
      </c>
      <c r="AM21" s="575" t="s">
        <v>62</v>
      </c>
      <c r="AN21" s="576">
        <v>13645.488998703517</v>
      </c>
      <c r="AO21" s="582">
        <f t="shared" si="5"/>
        <v>14</v>
      </c>
    </row>
    <row r="22" spans="1:41" s="524" customFormat="1" ht="15.75">
      <c r="A22" s="23" t="s">
        <v>60</v>
      </c>
      <c r="B22" s="17">
        <v>193</v>
      </c>
      <c r="C22" s="17">
        <v>245</v>
      </c>
      <c r="D22" s="17">
        <v>171</v>
      </c>
      <c r="E22" s="17">
        <v>244</v>
      </c>
      <c r="F22" s="17">
        <v>199</v>
      </c>
      <c r="G22" s="17"/>
      <c r="H22" s="17"/>
      <c r="I22" s="17"/>
      <c r="J22" s="17"/>
      <c r="K22" s="17"/>
      <c r="L22" s="17"/>
      <c r="M22" s="17"/>
      <c r="N22" s="98">
        <f t="shared" si="0"/>
        <v>1052</v>
      </c>
      <c r="O22" s="77"/>
      <c r="P22" s="17">
        <v>283.74849503376475</v>
      </c>
      <c r="Q22" s="17">
        <v>417.50801173939226</v>
      </c>
      <c r="R22" s="17">
        <v>228.47390294918557</v>
      </c>
      <c r="S22" s="17">
        <v>624.61456417102477</v>
      </c>
      <c r="T22" s="17">
        <v>221</v>
      </c>
      <c r="U22" s="17"/>
      <c r="V22" s="17"/>
      <c r="W22" s="17"/>
      <c r="X22" s="17"/>
      <c r="Y22" s="17"/>
      <c r="Z22" s="17"/>
      <c r="AA22" s="17"/>
      <c r="AB22" s="98">
        <f t="shared" si="1"/>
        <v>1775.3449738933673</v>
      </c>
      <c r="AD22" s="570" t="s">
        <v>60</v>
      </c>
      <c r="AE22" s="571">
        <f t="shared" si="2"/>
        <v>1052</v>
      </c>
      <c r="AF22" s="575" t="s">
        <v>86</v>
      </c>
      <c r="AG22" s="576">
        <v>13669</v>
      </c>
      <c r="AH22" s="582">
        <f t="shared" si="4"/>
        <v>15</v>
      </c>
      <c r="AI22" s="574"/>
      <c r="AK22" s="570" t="s">
        <v>60</v>
      </c>
      <c r="AL22" s="571">
        <f t="shared" si="3"/>
        <v>1775.3449738933673</v>
      </c>
      <c r="AM22" s="575" t="s">
        <v>57</v>
      </c>
      <c r="AN22" s="576">
        <v>13314.113866371128</v>
      </c>
      <c r="AO22" s="582">
        <f t="shared" si="5"/>
        <v>15</v>
      </c>
    </row>
    <row r="23" spans="1:41" s="524" customFormat="1" ht="15.75">
      <c r="A23" s="23" t="s">
        <v>61</v>
      </c>
      <c r="B23" s="17">
        <v>3094</v>
      </c>
      <c r="C23" s="17">
        <v>3205</v>
      </c>
      <c r="D23" s="17">
        <v>4964</v>
      </c>
      <c r="E23" s="17">
        <v>4344</v>
      </c>
      <c r="F23" s="17">
        <v>2625</v>
      </c>
      <c r="G23" s="17"/>
      <c r="H23" s="17"/>
      <c r="I23" s="17"/>
      <c r="J23" s="17"/>
      <c r="K23" s="17"/>
      <c r="L23" s="17"/>
      <c r="M23" s="17"/>
      <c r="N23" s="98">
        <f t="shared" si="0"/>
        <v>18232</v>
      </c>
      <c r="O23" s="77"/>
      <c r="P23" s="17">
        <v>3949.2425589790791</v>
      </c>
      <c r="Q23" s="17">
        <v>3191.3109637184689</v>
      </c>
      <c r="R23" s="17">
        <v>3942.0800639634494</v>
      </c>
      <c r="S23" s="17">
        <v>3145.5455325276102</v>
      </c>
      <c r="T23" s="17">
        <v>2571</v>
      </c>
      <c r="U23" s="17"/>
      <c r="V23" s="17"/>
      <c r="W23" s="17"/>
      <c r="X23" s="17"/>
      <c r="Y23" s="17"/>
      <c r="Z23" s="17"/>
      <c r="AA23" s="17"/>
      <c r="AB23" s="98">
        <f t="shared" si="1"/>
        <v>16799.179119188608</v>
      </c>
      <c r="AD23" s="570" t="s">
        <v>61</v>
      </c>
      <c r="AE23" s="571">
        <f t="shared" si="2"/>
        <v>18232</v>
      </c>
      <c r="AF23" s="575" t="s">
        <v>94</v>
      </c>
      <c r="AG23" s="576">
        <v>13611</v>
      </c>
      <c r="AH23" s="582">
        <f t="shared" si="4"/>
        <v>16</v>
      </c>
      <c r="AI23" s="574"/>
      <c r="AK23" s="570" t="s">
        <v>61</v>
      </c>
      <c r="AL23" s="571">
        <f t="shared" si="3"/>
        <v>16799.179119188608</v>
      </c>
      <c r="AM23" s="575" t="s">
        <v>72</v>
      </c>
      <c r="AN23" s="576">
        <v>12495.601056324718</v>
      </c>
      <c r="AO23" s="582">
        <f t="shared" si="5"/>
        <v>16</v>
      </c>
    </row>
    <row r="24" spans="1:41" s="524" customFormat="1" ht="15.75">
      <c r="A24" s="23" t="s">
        <v>62</v>
      </c>
      <c r="B24" s="17">
        <v>1749</v>
      </c>
      <c r="C24" s="17">
        <v>1169</v>
      </c>
      <c r="D24" s="17">
        <v>1006</v>
      </c>
      <c r="E24" s="17">
        <v>1372</v>
      </c>
      <c r="F24" s="17">
        <v>1401</v>
      </c>
      <c r="G24" s="17"/>
      <c r="H24" s="17"/>
      <c r="I24" s="17"/>
      <c r="J24" s="17"/>
      <c r="K24" s="17"/>
      <c r="L24" s="17"/>
      <c r="M24" s="17"/>
      <c r="N24" s="98">
        <f t="shared" si="0"/>
        <v>6697</v>
      </c>
      <c r="O24" s="77"/>
      <c r="P24" s="17">
        <v>2666.850513308842</v>
      </c>
      <c r="Q24" s="17">
        <v>2281.5877644814191</v>
      </c>
      <c r="R24" s="17">
        <v>2774.8252217883582</v>
      </c>
      <c r="S24" s="17">
        <v>3110.2254991248979</v>
      </c>
      <c r="T24" s="17">
        <v>2812</v>
      </c>
      <c r="U24" s="17"/>
      <c r="V24" s="17"/>
      <c r="W24" s="17"/>
      <c r="X24" s="17"/>
      <c r="Y24" s="17"/>
      <c r="Z24" s="17"/>
      <c r="AA24" s="17"/>
      <c r="AB24" s="98">
        <f t="shared" si="1"/>
        <v>13645.488998703517</v>
      </c>
      <c r="AD24" s="570" t="s">
        <v>62</v>
      </c>
      <c r="AE24" s="571">
        <f t="shared" si="2"/>
        <v>6697</v>
      </c>
      <c r="AF24" s="575" t="s">
        <v>53</v>
      </c>
      <c r="AG24" s="576">
        <v>12836</v>
      </c>
      <c r="AH24" s="582">
        <f t="shared" si="4"/>
        <v>17</v>
      </c>
      <c r="AI24" s="574"/>
      <c r="AK24" s="570" t="s">
        <v>62</v>
      </c>
      <c r="AL24" s="571">
        <f t="shared" si="3"/>
        <v>13645.488998703517</v>
      </c>
      <c r="AM24" s="575" t="s">
        <v>53</v>
      </c>
      <c r="AN24" s="576">
        <v>12260.506295330182</v>
      </c>
      <c r="AO24" s="582">
        <f t="shared" si="5"/>
        <v>17</v>
      </c>
    </row>
    <row r="25" spans="1:41" s="524" customFormat="1" ht="15.75">
      <c r="A25" s="23" t="s">
        <v>63</v>
      </c>
      <c r="B25" s="17">
        <v>273</v>
      </c>
      <c r="C25" s="17">
        <v>248</v>
      </c>
      <c r="D25" s="17">
        <v>350</v>
      </c>
      <c r="E25" s="17">
        <v>285</v>
      </c>
      <c r="F25" s="17">
        <v>266</v>
      </c>
      <c r="G25" s="17"/>
      <c r="H25" s="17"/>
      <c r="I25" s="17"/>
      <c r="J25" s="17"/>
      <c r="K25" s="17"/>
      <c r="L25" s="17"/>
      <c r="M25" s="17"/>
      <c r="N25" s="98">
        <f t="shared" si="0"/>
        <v>1422</v>
      </c>
      <c r="O25" s="77"/>
      <c r="P25" s="17">
        <v>176.55923393362687</v>
      </c>
      <c r="Q25" s="17">
        <v>184.15850312728082</v>
      </c>
      <c r="R25" s="17">
        <v>215.39443706611408</v>
      </c>
      <c r="S25" s="17">
        <v>300.69821697650588</v>
      </c>
      <c r="T25" s="17">
        <v>247</v>
      </c>
      <c r="U25" s="17"/>
      <c r="V25" s="17"/>
      <c r="W25" s="17"/>
      <c r="X25" s="17"/>
      <c r="Y25" s="17"/>
      <c r="Z25" s="17"/>
      <c r="AA25" s="17"/>
      <c r="AB25" s="98">
        <f t="shared" si="1"/>
        <v>1123.8103911035275</v>
      </c>
      <c r="AD25" s="570" t="s">
        <v>63</v>
      </c>
      <c r="AE25" s="571">
        <f t="shared" si="2"/>
        <v>1422</v>
      </c>
      <c r="AF25" s="575" t="s">
        <v>72</v>
      </c>
      <c r="AG25" s="576">
        <v>12020</v>
      </c>
      <c r="AH25" s="582">
        <f t="shared" si="4"/>
        <v>18</v>
      </c>
      <c r="AI25" s="574"/>
      <c r="AK25" s="570" t="s">
        <v>63</v>
      </c>
      <c r="AL25" s="571">
        <f t="shared" si="3"/>
        <v>1123.8103911035275</v>
      </c>
      <c r="AM25" s="575" t="s">
        <v>48</v>
      </c>
      <c r="AN25" s="576">
        <v>11481.766344816837</v>
      </c>
      <c r="AO25" s="582">
        <f t="shared" si="5"/>
        <v>18</v>
      </c>
    </row>
    <row r="26" spans="1:41" s="524" customFormat="1" ht="15.75">
      <c r="A26" s="2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98"/>
      <c r="O26" s="7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98"/>
      <c r="AD26" s="570"/>
      <c r="AE26" s="571"/>
      <c r="AF26" s="575" t="s">
        <v>80</v>
      </c>
      <c r="AG26" s="576">
        <v>8807</v>
      </c>
      <c r="AH26" s="582">
        <f t="shared" si="4"/>
        <v>19</v>
      </c>
      <c r="AI26" s="574"/>
      <c r="AK26" s="570"/>
      <c r="AL26" s="571"/>
      <c r="AM26" s="575" t="s">
        <v>86</v>
      </c>
      <c r="AN26" s="576">
        <v>10760.634336293715</v>
      </c>
      <c r="AO26" s="582">
        <f t="shared" si="5"/>
        <v>19</v>
      </c>
    </row>
    <row r="27" spans="1:41" s="524" customFormat="1" ht="15.75">
      <c r="A27" s="25" t="s">
        <v>16</v>
      </c>
      <c r="B27" s="20">
        <v>41684</v>
      </c>
      <c r="C27" s="20">
        <v>35784</v>
      </c>
      <c r="D27" s="20">
        <v>52586</v>
      </c>
      <c r="E27" s="20">
        <v>52786</v>
      </c>
      <c r="F27" s="20">
        <v>46075</v>
      </c>
      <c r="G27" s="20"/>
      <c r="H27" s="20"/>
      <c r="I27" s="20"/>
      <c r="J27" s="20"/>
      <c r="K27" s="20"/>
      <c r="L27" s="20"/>
      <c r="M27" s="20"/>
      <c r="N27" s="99">
        <f t="shared" si="0"/>
        <v>228915</v>
      </c>
      <c r="O27" s="70"/>
      <c r="P27" s="20">
        <v>39749.72173355319</v>
      </c>
      <c r="Q27" s="20">
        <v>40075.518980349683</v>
      </c>
      <c r="R27" s="20">
        <v>38016.632152007318</v>
      </c>
      <c r="S27" s="20">
        <v>42088.192069863559</v>
      </c>
      <c r="T27" s="20">
        <v>40309</v>
      </c>
      <c r="U27" s="20"/>
      <c r="V27" s="20"/>
      <c r="W27" s="20"/>
      <c r="X27" s="20"/>
      <c r="Y27" s="20"/>
      <c r="Z27" s="20"/>
      <c r="AA27" s="20"/>
      <c r="AB27" s="99">
        <f t="shared" si="1"/>
        <v>200239.06493577373</v>
      </c>
      <c r="AD27" s="568"/>
      <c r="AE27" s="569"/>
      <c r="AF27" s="575" t="s">
        <v>49</v>
      </c>
      <c r="AG27" s="576">
        <v>8772</v>
      </c>
      <c r="AH27" s="582">
        <f>AH26+1</f>
        <v>20</v>
      </c>
      <c r="AI27" s="574"/>
      <c r="AK27" s="568"/>
      <c r="AL27" s="569"/>
      <c r="AM27" s="575" t="s">
        <v>96</v>
      </c>
      <c r="AN27" s="576">
        <v>9456.7637771942318</v>
      </c>
      <c r="AO27" s="582">
        <f>AO26+1</f>
        <v>20</v>
      </c>
    </row>
    <row r="28" spans="1:41" s="524" customFormat="1">
      <c r="A28" s="23" t="s">
        <v>64</v>
      </c>
      <c r="B28" s="17">
        <v>579</v>
      </c>
      <c r="C28" s="17">
        <v>451</v>
      </c>
      <c r="D28" s="17">
        <v>387</v>
      </c>
      <c r="E28" s="17">
        <v>639</v>
      </c>
      <c r="F28" s="17">
        <v>727</v>
      </c>
      <c r="G28" s="17"/>
      <c r="H28" s="17"/>
      <c r="I28" s="17"/>
      <c r="J28" s="17"/>
      <c r="K28" s="17"/>
      <c r="L28" s="17"/>
      <c r="M28" s="17"/>
      <c r="N28" s="98">
        <f t="shared" si="0"/>
        <v>2783</v>
      </c>
      <c r="O28" s="77"/>
      <c r="P28" s="17">
        <v>817.97273890841802</v>
      </c>
      <c r="Q28" s="17">
        <v>607.57344244673027</v>
      </c>
      <c r="R28" s="17">
        <v>746.5088425803068</v>
      </c>
      <c r="S28" s="17">
        <v>578.06136268413854</v>
      </c>
      <c r="T28" s="17">
        <v>709</v>
      </c>
      <c r="U28" s="17"/>
      <c r="V28" s="17"/>
      <c r="W28" s="17"/>
      <c r="X28" s="17"/>
      <c r="Y28" s="17"/>
      <c r="Z28" s="17"/>
      <c r="AA28" s="17"/>
      <c r="AB28" s="98">
        <f t="shared" si="1"/>
        <v>3459.1163866195939</v>
      </c>
      <c r="AD28" s="570" t="s">
        <v>64</v>
      </c>
      <c r="AE28" s="571">
        <f t="shared" si="2"/>
        <v>2783</v>
      </c>
      <c r="AF28" s="577" t="s">
        <v>95</v>
      </c>
      <c r="AG28" s="578">
        <v>8311</v>
      </c>
      <c r="AH28" s="581"/>
      <c r="AI28" s="574"/>
      <c r="AK28" s="570" t="s">
        <v>64</v>
      </c>
      <c r="AL28" s="571">
        <f t="shared" ref="AL28:AL40" si="6">AB28</f>
        <v>3459.1163866195939</v>
      </c>
      <c r="AM28" s="575" t="s">
        <v>80</v>
      </c>
      <c r="AN28" s="576">
        <v>9250.7281586886893</v>
      </c>
      <c r="AO28" s="581"/>
    </row>
    <row r="29" spans="1:41" s="524" customFormat="1">
      <c r="A29" s="23" t="s">
        <v>65</v>
      </c>
      <c r="B29" s="17">
        <v>201</v>
      </c>
      <c r="C29" s="17">
        <v>256</v>
      </c>
      <c r="D29" s="17">
        <v>328</v>
      </c>
      <c r="E29" s="17">
        <v>351</v>
      </c>
      <c r="F29" s="17">
        <v>242</v>
      </c>
      <c r="G29" s="17"/>
      <c r="H29" s="17"/>
      <c r="I29" s="17"/>
      <c r="J29" s="17"/>
      <c r="K29" s="17"/>
      <c r="L29" s="17"/>
      <c r="M29" s="17"/>
      <c r="N29" s="98">
        <f t="shared" si="0"/>
        <v>1378</v>
      </c>
      <c r="O29" s="77"/>
      <c r="P29" s="17">
        <v>474.24763954669254</v>
      </c>
      <c r="Q29" s="17">
        <v>611.87281301977714</v>
      </c>
      <c r="R29" s="17">
        <v>443.97217388271525</v>
      </c>
      <c r="S29" s="17">
        <v>923.78423295018297</v>
      </c>
      <c r="T29" s="17">
        <v>400</v>
      </c>
      <c r="U29" s="17"/>
      <c r="V29" s="17"/>
      <c r="W29" s="17"/>
      <c r="X29" s="17"/>
      <c r="Y29" s="17"/>
      <c r="Z29" s="17"/>
      <c r="AA29" s="17"/>
      <c r="AB29" s="98">
        <f t="shared" si="1"/>
        <v>2853.8768593993682</v>
      </c>
      <c r="AD29" s="570" t="s">
        <v>65</v>
      </c>
      <c r="AE29" s="571">
        <f t="shared" si="2"/>
        <v>1378</v>
      </c>
      <c r="AF29" s="575" t="s">
        <v>78</v>
      </c>
      <c r="AG29" s="576">
        <v>8092</v>
      </c>
      <c r="AH29" s="581"/>
      <c r="AI29" s="574"/>
      <c r="AK29" s="570" t="s">
        <v>65</v>
      </c>
      <c r="AL29" s="571">
        <f t="shared" si="6"/>
        <v>2853.8768593993682</v>
      </c>
      <c r="AM29" s="575" t="s">
        <v>49</v>
      </c>
      <c r="AN29" s="576">
        <v>6887.8368275135426</v>
      </c>
      <c r="AO29" s="581"/>
    </row>
    <row r="30" spans="1:41" s="524" customFormat="1">
      <c r="A30" s="23" t="s">
        <v>66</v>
      </c>
      <c r="B30" s="17">
        <v>17014</v>
      </c>
      <c r="C30" s="17">
        <v>17243</v>
      </c>
      <c r="D30" s="17">
        <v>26175</v>
      </c>
      <c r="E30" s="17">
        <v>24294</v>
      </c>
      <c r="F30" s="17">
        <v>20812</v>
      </c>
      <c r="G30" s="17"/>
      <c r="H30" s="17"/>
      <c r="I30" s="17"/>
      <c r="J30" s="17"/>
      <c r="K30" s="17"/>
      <c r="L30" s="17"/>
      <c r="M30" s="17"/>
      <c r="N30" s="98">
        <f t="shared" si="0"/>
        <v>105538</v>
      </c>
      <c r="O30" s="77"/>
      <c r="P30" s="17">
        <v>17460.183357437123</v>
      </c>
      <c r="Q30" s="17">
        <v>20581.30738117317</v>
      </c>
      <c r="R30" s="17">
        <v>18455.259244469005</v>
      </c>
      <c r="S30" s="17">
        <v>21106.528403150161</v>
      </c>
      <c r="T30" s="17">
        <v>21359</v>
      </c>
      <c r="U30" s="17"/>
      <c r="V30" s="17"/>
      <c r="W30" s="17"/>
      <c r="X30" s="17"/>
      <c r="Y30" s="17"/>
      <c r="Z30" s="17"/>
      <c r="AA30" s="17"/>
      <c r="AB30" s="98">
        <f t="shared" si="1"/>
        <v>98962.27838622946</v>
      </c>
      <c r="AD30" s="570" t="s">
        <v>66</v>
      </c>
      <c r="AE30" s="571">
        <f t="shared" si="2"/>
        <v>105538</v>
      </c>
      <c r="AF30" s="575" t="s">
        <v>87</v>
      </c>
      <c r="AG30" s="576">
        <v>6851</v>
      </c>
      <c r="AH30" s="581"/>
      <c r="AI30" s="574"/>
      <c r="AK30" s="570" t="s">
        <v>66</v>
      </c>
      <c r="AL30" s="571">
        <f t="shared" si="6"/>
        <v>98962.27838622946</v>
      </c>
      <c r="AM30" s="575" t="s">
        <v>75</v>
      </c>
      <c r="AN30" s="576">
        <v>6811.6874926894416</v>
      </c>
      <c r="AO30" s="581"/>
    </row>
    <row r="31" spans="1:41" s="524" customFormat="1">
      <c r="A31" s="23" t="s">
        <v>67</v>
      </c>
      <c r="B31" s="17">
        <v>3841</v>
      </c>
      <c r="C31" s="17">
        <v>3569</v>
      </c>
      <c r="D31" s="17">
        <v>3300</v>
      </c>
      <c r="E31" s="17">
        <v>4817</v>
      </c>
      <c r="F31" s="17">
        <v>4374</v>
      </c>
      <c r="G31" s="17"/>
      <c r="H31" s="17"/>
      <c r="I31" s="17"/>
      <c r="J31" s="17"/>
      <c r="K31" s="17"/>
      <c r="L31" s="17"/>
      <c r="M31" s="17"/>
      <c r="N31" s="98">
        <f t="shared" si="0"/>
        <v>19901</v>
      </c>
      <c r="O31" s="77"/>
      <c r="P31" s="17">
        <v>4324.9938100512491</v>
      </c>
      <c r="Q31" s="17">
        <v>4938.644637103147</v>
      </c>
      <c r="R31" s="17">
        <v>3379.7720558441374</v>
      </c>
      <c r="S31" s="17">
        <v>6028.6558821729959</v>
      </c>
      <c r="T31" s="17">
        <v>5087</v>
      </c>
      <c r="U31" s="17"/>
      <c r="V31" s="17"/>
      <c r="W31" s="17"/>
      <c r="X31" s="17"/>
      <c r="Y31" s="17"/>
      <c r="Z31" s="17"/>
      <c r="AA31" s="17"/>
      <c r="AB31" s="98">
        <f t="shared" si="1"/>
        <v>23759.066385171529</v>
      </c>
      <c r="AD31" s="570" t="s">
        <v>67</v>
      </c>
      <c r="AE31" s="571">
        <f t="shared" si="2"/>
        <v>19901</v>
      </c>
      <c r="AF31" s="575" t="s">
        <v>62</v>
      </c>
      <c r="AG31" s="576">
        <v>6697</v>
      </c>
      <c r="AH31" s="581"/>
      <c r="AI31" s="574"/>
      <c r="AK31" s="570" t="s">
        <v>67</v>
      </c>
      <c r="AL31" s="571">
        <f t="shared" si="6"/>
        <v>23759.066385171529</v>
      </c>
      <c r="AM31" s="575" t="s">
        <v>78</v>
      </c>
      <c r="AN31" s="576">
        <v>6460.8723093286062</v>
      </c>
      <c r="AO31" s="581"/>
    </row>
    <row r="32" spans="1:41" s="524" customFormat="1">
      <c r="A32" s="23" t="s">
        <v>68</v>
      </c>
      <c r="B32" s="17">
        <v>654</v>
      </c>
      <c r="C32" s="17">
        <v>855</v>
      </c>
      <c r="D32" s="17">
        <v>991</v>
      </c>
      <c r="E32" s="17">
        <v>912</v>
      </c>
      <c r="F32" s="17">
        <v>765</v>
      </c>
      <c r="G32" s="17"/>
      <c r="H32" s="17"/>
      <c r="I32" s="17"/>
      <c r="J32" s="17"/>
      <c r="K32" s="17"/>
      <c r="L32" s="17"/>
      <c r="M32" s="17"/>
      <c r="N32" s="98">
        <f t="shared" si="0"/>
        <v>4177</v>
      </c>
      <c r="O32" s="77"/>
      <c r="P32" s="17">
        <v>905.88644551859898</v>
      </c>
      <c r="Q32" s="17">
        <v>608.06455815493007</v>
      </c>
      <c r="R32" s="17">
        <v>546.05139709768662</v>
      </c>
      <c r="S32" s="17">
        <v>540.8281293654037</v>
      </c>
      <c r="T32" s="17">
        <v>407</v>
      </c>
      <c r="U32" s="17"/>
      <c r="V32" s="17"/>
      <c r="W32" s="17"/>
      <c r="X32" s="17"/>
      <c r="Y32" s="17"/>
      <c r="Z32" s="17"/>
      <c r="AA32" s="17"/>
      <c r="AB32" s="98">
        <f t="shared" si="1"/>
        <v>3007.8305301366195</v>
      </c>
      <c r="AD32" s="570" t="s">
        <v>68</v>
      </c>
      <c r="AE32" s="571">
        <f t="shared" si="2"/>
        <v>4177</v>
      </c>
      <c r="AF32" s="575" t="s">
        <v>75</v>
      </c>
      <c r="AG32" s="576">
        <v>6484</v>
      </c>
      <c r="AH32" s="581"/>
      <c r="AI32" s="574"/>
      <c r="AK32" s="570" t="s">
        <v>68</v>
      </c>
      <c r="AL32" s="571">
        <f t="shared" si="6"/>
        <v>3007.8305301366195</v>
      </c>
      <c r="AM32" s="575" t="s">
        <v>87</v>
      </c>
      <c r="AN32" s="576">
        <v>6377.7239132354944</v>
      </c>
      <c r="AO32" s="581"/>
    </row>
    <row r="33" spans="1:41" s="524" customFormat="1">
      <c r="A33" s="23" t="s">
        <v>69</v>
      </c>
      <c r="B33" s="17">
        <v>800</v>
      </c>
      <c r="C33" s="17">
        <v>698</v>
      </c>
      <c r="D33" s="17">
        <v>425</v>
      </c>
      <c r="E33" s="17">
        <v>641</v>
      </c>
      <c r="F33" s="17">
        <v>706</v>
      </c>
      <c r="G33" s="17"/>
      <c r="H33" s="17"/>
      <c r="I33" s="17"/>
      <c r="J33" s="17"/>
      <c r="K33" s="17"/>
      <c r="L33" s="17"/>
      <c r="M33" s="17"/>
      <c r="N33" s="98">
        <f t="shared" si="0"/>
        <v>3270</v>
      </c>
      <c r="O33" s="77"/>
      <c r="P33" s="17">
        <v>766.34983205660581</v>
      </c>
      <c r="Q33" s="17">
        <v>582.47420129190641</v>
      </c>
      <c r="R33" s="17">
        <v>490.35725255211582</v>
      </c>
      <c r="S33" s="17">
        <v>541.78548584994735</v>
      </c>
      <c r="T33" s="17">
        <v>700</v>
      </c>
      <c r="U33" s="17"/>
      <c r="V33" s="17"/>
      <c r="W33" s="17"/>
      <c r="X33" s="17"/>
      <c r="Y33" s="17"/>
      <c r="Z33" s="17"/>
      <c r="AA33" s="17"/>
      <c r="AB33" s="98">
        <f t="shared" si="1"/>
        <v>3080.9667717505754</v>
      </c>
      <c r="AD33" s="570" t="s">
        <v>69</v>
      </c>
      <c r="AE33" s="571">
        <f t="shared" si="2"/>
        <v>3270</v>
      </c>
      <c r="AF33" s="575" t="s">
        <v>84</v>
      </c>
      <c r="AG33" s="576">
        <v>5705</v>
      </c>
      <c r="AH33" s="581"/>
      <c r="AI33" s="574"/>
      <c r="AK33" s="570" t="s">
        <v>69</v>
      </c>
      <c r="AL33" s="571">
        <f t="shared" si="6"/>
        <v>3080.9667717505754</v>
      </c>
      <c r="AM33" s="575" t="s">
        <v>54</v>
      </c>
      <c r="AN33" s="576">
        <v>5246.8967775309375</v>
      </c>
      <c r="AO33" s="581"/>
    </row>
    <row r="34" spans="1:41" s="524" customFormat="1">
      <c r="A34" s="23" t="s">
        <v>70</v>
      </c>
      <c r="B34" s="17">
        <v>290</v>
      </c>
      <c r="C34" s="17">
        <v>268</v>
      </c>
      <c r="D34" s="17">
        <v>150</v>
      </c>
      <c r="E34" s="17">
        <v>198</v>
      </c>
      <c r="F34" s="17">
        <v>232</v>
      </c>
      <c r="G34" s="17"/>
      <c r="H34" s="17"/>
      <c r="I34" s="17"/>
      <c r="J34" s="17"/>
      <c r="K34" s="17"/>
      <c r="L34" s="17"/>
      <c r="M34" s="17"/>
      <c r="N34" s="98">
        <f t="shared" si="0"/>
        <v>1138</v>
      </c>
      <c r="O34" s="77"/>
      <c r="P34" s="17">
        <v>274.58520826496931</v>
      </c>
      <c r="Q34" s="17">
        <v>500.20943004313636</v>
      </c>
      <c r="R34" s="17">
        <v>401.27810035073412</v>
      </c>
      <c r="S34" s="17">
        <v>528.72821187076897</v>
      </c>
      <c r="T34" s="17">
        <v>315</v>
      </c>
      <c r="U34" s="17"/>
      <c r="V34" s="17"/>
      <c r="W34" s="17"/>
      <c r="X34" s="17"/>
      <c r="Y34" s="17"/>
      <c r="Z34" s="17"/>
      <c r="AA34" s="17"/>
      <c r="AB34" s="98">
        <f t="shared" si="1"/>
        <v>2019.8009505296088</v>
      </c>
      <c r="AD34" s="570" t="s">
        <v>70</v>
      </c>
      <c r="AE34" s="571">
        <f t="shared" si="2"/>
        <v>1138</v>
      </c>
      <c r="AF34" s="575" t="s">
        <v>89</v>
      </c>
      <c r="AG34" s="576">
        <v>4976</v>
      </c>
      <c r="AH34" s="581"/>
      <c r="AI34" s="574"/>
      <c r="AK34" s="570" t="s">
        <v>70</v>
      </c>
      <c r="AL34" s="571">
        <f t="shared" si="6"/>
        <v>2019.8009505296088</v>
      </c>
      <c r="AM34" s="575" t="s">
        <v>50</v>
      </c>
      <c r="AN34" s="576">
        <v>4923.2858071540377</v>
      </c>
      <c r="AO34" s="581"/>
    </row>
    <row r="35" spans="1:41" s="524" customFormat="1">
      <c r="A35" s="23" t="s">
        <v>71</v>
      </c>
      <c r="B35" s="17">
        <v>380</v>
      </c>
      <c r="C35" s="17">
        <v>285</v>
      </c>
      <c r="D35" s="17">
        <v>243</v>
      </c>
      <c r="E35" s="17">
        <v>345</v>
      </c>
      <c r="F35" s="17">
        <v>457</v>
      </c>
      <c r="G35" s="17"/>
      <c r="H35" s="17"/>
      <c r="I35" s="17"/>
      <c r="J35" s="17"/>
      <c r="K35" s="17"/>
      <c r="L35" s="17"/>
      <c r="M35" s="17"/>
      <c r="N35" s="98">
        <f t="shared" si="0"/>
        <v>1710</v>
      </c>
      <c r="O35" s="77"/>
      <c r="P35" s="17">
        <v>480.57166626083568</v>
      </c>
      <c r="Q35" s="17">
        <v>253.61305373209399</v>
      </c>
      <c r="R35" s="17">
        <v>1012.725685563502</v>
      </c>
      <c r="S35" s="17">
        <v>1649.4229597759297</v>
      </c>
      <c r="T35" s="17">
        <v>158</v>
      </c>
      <c r="U35" s="17"/>
      <c r="V35" s="17"/>
      <c r="W35" s="17"/>
      <c r="X35" s="17"/>
      <c r="Y35" s="17"/>
      <c r="Z35" s="17"/>
      <c r="AA35" s="17"/>
      <c r="AB35" s="98">
        <f t="shared" si="1"/>
        <v>3554.3333653323616</v>
      </c>
      <c r="AD35" s="570" t="s">
        <v>71</v>
      </c>
      <c r="AE35" s="571">
        <f t="shared" si="2"/>
        <v>1710</v>
      </c>
      <c r="AF35" s="575" t="s">
        <v>90</v>
      </c>
      <c r="AG35" s="576">
        <v>4577</v>
      </c>
      <c r="AH35" s="581"/>
      <c r="AI35" s="574"/>
      <c r="AK35" s="570" t="s">
        <v>71</v>
      </c>
      <c r="AL35" s="571">
        <f t="shared" si="6"/>
        <v>3554.3333653323616</v>
      </c>
      <c r="AM35" s="575" t="s">
        <v>74</v>
      </c>
      <c r="AN35" s="576">
        <v>3868.4631982338606</v>
      </c>
      <c r="AO35" s="581"/>
    </row>
    <row r="36" spans="1:41" s="524" customFormat="1">
      <c r="A36" s="23" t="s">
        <v>72</v>
      </c>
      <c r="B36" s="17">
        <v>2575</v>
      </c>
      <c r="C36" s="17">
        <v>2025</v>
      </c>
      <c r="D36" s="17">
        <v>1804</v>
      </c>
      <c r="E36" s="17">
        <v>2800</v>
      </c>
      <c r="F36" s="17">
        <v>2816</v>
      </c>
      <c r="G36" s="17"/>
      <c r="H36" s="17"/>
      <c r="I36" s="17"/>
      <c r="J36" s="17"/>
      <c r="K36" s="17"/>
      <c r="L36" s="17"/>
      <c r="M36" s="17"/>
      <c r="N36" s="98">
        <f t="shared" si="0"/>
        <v>12020</v>
      </c>
      <c r="O36" s="77"/>
      <c r="P36" s="17">
        <v>2574.1115267251903</v>
      </c>
      <c r="Q36" s="17">
        <v>2394.0194379325471</v>
      </c>
      <c r="R36" s="17">
        <v>2833.3633362957808</v>
      </c>
      <c r="S36" s="17">
        <v>2557.106755371201</v>
      </c>
      <c r="T36" s="17">
        <v>2137</v>
      </c>
      <c r="U36" s="17"/>
      <c r="V36" s="17"/>
      <c r="W36" s="17"/>
      <c r="X36" s="17"/>
      <c r="Y36" s="17"/>
      <c r="Z36" s="17"/>
      <c r="AA36" s="17"/>
      <c r="AB36" s="98">
        <f t="shared" si="1"/>
        <v>12495.601056324718</v>
      </c>
      <c r="AD36" s="570" t="s">
        <v>72</v>
      </c>
      <c r="AE36" s="571">
        <f t="shared" si="2"/>
        <v>12020</v>
      </c>
      <c r="AF36" s="575" t="s">
        <v>59</v>
      </c>
      <c r="AG36" s="576">
        <v>4508</v>
      </c>
      <c r="AH36" s="581"/>
      <c r="AI36" s="574"/>
      <c r="AK36" s="570" t="s">
        <v>72</v>
      </c>
      <c r="AL36" s="571">
        <f t="shared" si="6"/>
        <v>12495.601056324718</v>
      </c>
      <c r="AM36" s="575" t="s">
        <v>71</v>
      </c>
      <c r="AN36" s="576">
        <v>3554.3333653323616</v>
      </c>
      <c r="AO36" s="581"/>
    </row>
    <row r="37" spans="1:41" s="524" customFormat="1">
      <c r="A37" s="23" t="s">
        <v>73</v>
      </c>
      <c r="B37" s="17">
        <v>607</v>
      </c>
      <c r="C37" s="17">
        <v>397</v>
      </c>
      <c r="D37" s="17">
        <v>449</v>
      </c>
      <c r="E37" s="17">
        <v>483</v>
      </c>
      <c r="F37" s="17">
        <v>537</v>
      </c>
      <c r="G37" s="17"/>
      <c r="H37" s="17"/>
      <c r="I37" s="17"/>
      <c r="J37" s="17"/>
      <c r="K37" s="17"/>
      <c r="L37" s="17"/>
      <c r="M37" s="17"/>
      <c r="N37" s="98">
        <f t="shared" si="0"/>
        <v>2473</v>
      </c>
      <c r="O37" s="77"/>
      <c r="P37" s="17">
        <v>544.68997481967381</v>
      </c>
      <c r="Q37" s="17">
        <v>719.87613013644852</v>
      </c>
      <c r="R37" s="17">
        <v>673.6495701425282</v>
      </c>
      <c r="S37" s="17">
        <v>379.29713087554433</v>
      </c>
      <c r="T37" s="17">
        <v>451</v>
      </c>
      <c r="U37" s="17"/>
      <c r="V37" s="17"/>
      <c r="W37" s="17"/>
      <c r="X37" s="17"/>
      <c r="Y37" s="17"/>
      <c r="Z37" s="17"/>
      <c r="AA37" s="17"/>
      <c r="AB37" s="98">
        <f t="shared" si="1"/>
        <v>2768.5128059741946</v>
      </c>
      <c r="AD37" s="570" t="s">
        <v>73</v>
      </c>
      <c r="AE37" s="571">
        <f t="shared" si="2"/>
        <v>2473</v>
      </c>
      <c r="AF37" s="575" t="s">
        <v>68</v>
      </c>
      <c r="AG37" s="576">
        <v>4177</v>
      </c>
      <c r="AH37" s="581"/>
      <c r="AI37" s="574"/>
      <c r="AK37" s="570" t="s">
        <v>73</v>
      </c>
      <c r="AL37" s="571">
        <f t="shared" si="6"/>
        <v>2768.5128059741946</v>
      </c>
      <c r="AM37" s="575" t="s">
        <v>64</v>
      </c>
      <c r="AN37" s="576">
        <v>3459.1163866195939</v>
      </c>
      <c r="AO37" s="581"/>
    </row>
    <row r="38" spans="1:41" s="524" customFormat="1">
      <c r="A38" s="23" t="s">
        <v>74</v>
      </c>
      <c r="B38" s="17">
        <v>829</v>
      </c>
      <c r="C38" s="17">
        <v>724</v>
      </c>
      <c r="D38" s="17">
        <v>711</v>
      </c>
      <c r="E38" s="17">
        <v>889</v>
      </c>
      <c r="F38" s="17">
        <v>756</v>
      </c>
      <c r="G38" s="17"/>
      <c r="H38" s="17"/>
      <c r="I38" s="17"/>
      <c r="J38" s="17"/>
      <c r="K38" s="17"/>
      <c r="L38" s="17"/>
      <c r="M38" s="17"/>
      <c r="N38" s="98">
        <f t="shared" si="0"/>
        <v>3909</v>
      </c>
      <c r="O38" s="77"/>
      <c r="P38" s="17">
        <v>694.09970147996694</v>
      </c>
      <c r="Q38" s="17">
        <v>806.95533873047975</v>
      </c>
      <c r="R38" s="17">
        <v>962.39085660613102</v>
      </c>
      <c r="S38" s="17">
        <v>783.01730141728297</v>
      </c>
      <c r="T38" s="17">
        <v>622</v>
      </c>
      <c r="U38" s="17"/>
      <c r="V38" s="17"/>
      <c r="W38" s="17"/>
      <c r="X38" s="17"/>
      <c r="Y38" s="17"/>
      <c r="Z38" s="17"/>
      <c r="AA38" s="17"/>
      <c r="AB38" s="98">
        <f t="shared" si="1"/>
        <v>3868.4631982338606</v>
      </c>
      <c r="AD38" s="570" t="s">
        <v>74</v>
      </c>
      <c r="AE38" s="571">
        <f t="shared" si="2"/>
        <v>3909</v>
      </c>
      <c r="AF38" s="575" t="s">
        <v>74</v>
      </c>
      <c r="AG38" s="576">
        <v>3909</v>
      </c>
      <c r="AH38" s="581"/>
      <c r="AI38" s="574"/>
      <c r="AK38" s="570" t="s">
        <v>74</v>
      </c>
      <c r="AL38" s="571">
        <f t="shared" si="6"/>
        <v>3868.4631982338606</v>
      </c>
      <c r="AM38" s="575" t="s">
        <v>94</v>
      </c>
      <c r="AN38" s="576">
        <v>3266.1837281763383</v>
      </c>
      <c r="AO38" s="581"/>
    </row>
    <row r="39" spans="1:41" s="524" customFormat="1">
      <c r="A39" s="23" t="s">
        <v>75</v>
      </c>
      <c r="B39" s="17">
        <v>1091</v>
      </c>
      <c r="C39" s="17">
        <v>1144</v>
      </c>
      <c r="D39" s="17">
        <v>1815</v>
      </c>
      <c r="E39" s="17">
        <v>1424</v>
      </c>
      <c r="F39" s="17">
        <v>1010</v>
      </c>
      <c r="G39" s="17"/>
      <c r="H39" s="17"/>
      <c r="I39" s="17"/>
      <c r="J39" s="17"/>
      <c r="K39" s="17"/>
      <c r="L39" s="17"/>
      <c r="M39" s="17"/>
      <c r="N39" s="98">
        <f t="shared" si="0"/>
        <v>6484</v>
      </c>
      <c r="O39" s="77"/>
      <c r="P39" s="17">
        <v>1544.0463762810175</v>
      </c>
      <c r="Q39" s="17">
        <v>1328.8506971291456</v>
      </c>
      <c r="R39" s="17">
        <v>1331.9076485017013</v>
      </c>
      <c r="S39" s="17">
        <v>1463.8827707775772</v>
      </c>
      <c r="T39" s="17">
        <v>1143</v>
      </c>
      <c r="U39" s="17"/>
      <c r="V39" s="17"/>
      <c r="W39" s="17"/>
      <c r="X39" s="17"/>
      <c r="Y39" s="17"/>
      <c r="Z39" s="17"/>
      <c r="AA39" s="17"/>
      <c r="AB39" s="98">
        <f t="shared" si="1"/>
        <v>6811.6874926894416</v>
      </c>
      <c r="AD39" s="570" t="s">
        <v>75</v>
      </c>
      <c r="AE39" s="571">
        <f t="shared" si="2"/>
        <v>6484</v>
      </c>
      <c r="AF39" s="575" t="s">
        <v>48</v>
      </c>
      <c r="AG39" s="576">
        <v>3650</v>
      </c>
      <c r="AH39" s="581"/>
      <c r="AI39" s="574"/>
      <c r="AK39" s="570" t="s">
        <v>75</v>
      </c>
      <c r="AL39" s="571">
        <f t="shared" si="6"/>
        <v>6811.6874926894416</v>
      </c>
      <c r="AM39" s="575" t="s">
        <v>69</v>
      </c>
      <c r="AN39" s="576">
        <v>3080.9667717505754</v>
      </c>
      <c r="AO39" s="581"/>
    </row>
    <row r="40" spans="1:41" s="524" customFormat="1">
      <c r="A40" s="23" t="s">
        <v>76</v>
      </c>
      <c r="B40" s="17">
        <v>12823</v>
      </c>
      <c r="C40" s="17">
        <v>7869</v>
      </c>
      <c r="D40" s="17">
        <v>15808</v>
      </c>
      <c r="E40" s="17">
        <v>14993</v>
      </c>
      <c r="F40" s="17">
        <v>12641</v>
      </c>
      <c r="G40" s="17"/>
      <c r="H40" s="17"/>
      <c r="I40" s="17"/>
      <c r="J40" s="17"/>
      <c r="K40" s="17"/>
      <c r="L40" s="17"/>
      <c r="M40" s="17"/>
      <c r="N40" s="98">
        <f t="shared" si="0"/>
        <v>64134</v>
      </c>
      <c r="O40" s="77"/>
      <c r="P40" s="17">
        <v>8887.9834562028464</v>
      </c>
      <c r="Q40" s="17">
        <v>6142.0578594561712</v>
      </c>
      <c r="R40" s="17">
        <v>6739.3959881209748</v>
      </c>
      <c r="S40" s="17">
        <v>5007.0934436024254</v>
      </c>
      <c r="T40" s="17">
        <v>6821</v>
      </c>
      <c r="U40" s="17"/>
      <c r="V40" s="17"/>
      <c r="W40" s="17"/>
      <c r="X40" s="17"/>
      <c r="Y40" s="17"/>
      <c r="Z40" s="17"/>
      <c r="AA40" s="17"/>
      <c r="AB40" s="98">
        <f t="shared" si="1"/>
        <v>33597.530747382421</v>
      </c>
      <c r="AD40" s="570" t="s">
        <v>76</v>
      </c>
      <c r="AE40" s="571">
        <f t="shared" si="2"/>
        <v>64134</v>
      </c>
      <c r="AF40" s="575" t="s">
        <v>81</v>
      </c>
      <c r="AG40" s="576">
        <v>3320</v>
      </c>
      <c r="AH40" s="581"/>
      <c r="AI40" s="574"/>
      <c r="AK40" s="570" t="s">
        <v>76</v>
      </c>
      <c r="AL40" s="571">
        <f t="shared" si="6"/>
        <v>33597.530747382421</v>
      </c>
      <c r="AM40" s="575" t="s">
        <v>92</v>
      </c>
      <c r="AN40" s="576">
        <v>3047.7974991404294</v>
      </c>
      <c r="AO40" s="581"/>
    </row>
    <row r="41" spans="1:41" s="524" customFormat="1">
      <c r="A41" s="23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98"/>
      <c r="O41" s="7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98"/>
      <c r="AD41" s="570"/>
      <c r="AE41" s="571"/>
      <c r="AF41" s="575" t="s">
        <v>85</v>
      </c>
      <c r="AG41" s="576">
        <v>3314</v>
      </c>
      <c r="AH41" s="581"/>
      <c r="AI41" s="574"/>
      <c r="AK41" s="570"/>
      <c r="AL41" s="571"/>
      <c r="AM41" s="575" t="s">
        <v>84</v>
      </c>
      <c r="AN41" s="576">
        <v>3033.7157905986046</v>
      </c>
      <c r="AO41" s="581"/>
    </row>
    <row r="42" spans="1:41" s="524" customFormat="1">
      <c r="A42" s="25" t="s">
        <v>17</v>
      </c>
      <c r="B42" s="20">
        <v>37021</v>
      </c>
      <c r="C42" s="20">
        <v>36269</v>
      </c>
      <c r="D42" s="20">
        <v>45435</v>
      </c>
      <c r="E42" s="20">
        <v>43352</v>
      </c>
      <c r="F42" s="20">
        <v>34500</v>
      </c>
      <c r="G42" s="20"/>
      <c r="H42" s="20"/>
      <c r="I42" s="20"/>
      <c r="J42" s="20"/>
      <c r="K42" s="20"/>
      <c r="L42" s="20"/>
      <c r="M42" s="20"/>
      <c r="N42" s="99">
        <f t="shared" si="0"/>
        <v>196577</v>
      </c>
      <c r="O42" s="70"/>
      <c r="P42" s="20">
        <v>38228.50392389574</v>
      </c>
      <c r="Q42" s="20">
        <v>32390.464391244506</v>
      </c>
      <c r="R42" s="20">
        <v>38060.770232928124</v>
      </c>
      <c r="S42" s="20">
        <v>32107.392885266359</v>
      </c>
      <c r="T42" s="20">
        <v>28018</v>
      </c>
      <c r="U42" s="20"/>
      <c r="V42" s="20"/>
      <c r="W42" s="20"/>
      <c r="X42" s="20"/>
      <c r="Y42" s="20"/>
      <c r="Z42" s="20"/>
      <c r="AA42" s="20"/>
      <c r="AB42" s="99">
        <f t="shared" si="1"/>
        <v>168805.13143333473</v>
      </c>
      <c r="AD42" s="568"/>
      <c r="AE42" s="569"/>
      <c r="AF42" s="575" t="s">
        <v>69</v>
      </c>
      <c r="AG42" s="576">
        <v>3270</v>
      </c>
      <c r="AH42" s="581"/>
      <c r="AI42" s="574"/>
      <c r="AK42" s="568"/>
      <c r="AL42" s="569"/>
      <c r="AM42" s="575" t="s">
        <v>68</v>
      </c>
      <c r="AN42" s="576">
        <v>3007.8305301366195</v>
      </c>
      <c r="AO42" s="581"/>
    </row>
    <row r="43" spans="1:41" s="524" customFormat="1">
      <c r="A43" s="23" t="s">
        <v>77</v>
      </c>
      <c r="B43" s="17">
        <v>449</v>
      </c>
      <c r="C43" s="17">
        <v>530</v>
      </c>
      <c r="D43" s="17">
        <v>984</v>
      </c>
      <c r="E43" s="17">
        <v>609</v>
      </c>
      <c r="F43" s="17">
        <v>341</v>
      </c>
      <c r="G43" s="17"/>
      <c r="H43" s="17"/>
      <c r="I43" s="17"/>
      <c r="J43" s="17"/>
      <c r="K43" s="17"/>
      <c r="L43" s="17"/>
      <c r="M43" s="17"/>
      <c r="N43" s="98">
        <f t="shared" si="0"/>
        <v>2913</v>
      </c>
      <c r="O43" s="77"/>
      <c r="P43" s="17">
        <v>201.43358458692356</v>
      </c>
      <c r="Q43" s="17">
        <v>152.88457505952533</v>
      </c>
      <c r="R43" s="17">
        <v>248.29982878586637</v>
      </c>
      <c r="S43" s="17">
        <v>313.87374199666738</v>
      </c>
      <c r="T43" s="17">
        <v>128</v>
      </c>
      <c r="U43" s="17"/>
      <c r="V43" s="17"/>
      <c r="W43" s="17"/>
      <c r="X43" s="17"/>
      <c r="Y43" s="17"/>
      <c r="Z43" s="17"/>
      <c r="AA43" s="17"/>
      <c r="AB43" s="98">
        <f t="shared" si="1"/>
        <v>1044.4917304289825</v>
      </c>
      <c r="AD43" s="570" t="s">
        <v>77</v>
      </c>
      <c r="AE43" s="571">
        <f t="shared" si="2"/>
        <v>2913</v>
      </c>
      <c r="AF43" s="575" t="s">
        <v>50</v>
      </c>
      <c r="AG43" s="576">
        <v>3149</v>
      </c>
      <c r="AH43" s="581"/>
      <c r="AI43" s="574"/>
      <c r="AK43" s="570" t="s">
        <v>77</v>
      </c>
      <c r="AL43" s="571">
        <f t="shared" ref="AL43:AL63" si="7">AB43</f>
        <v>1044.4917304289825</v>
      </c>
      <c r="AM43" s="575" t="s">
        <v>85</v>
      </c>
      <c r="AN43" s="576">
        <v>2986.5028422720889</v>
      </c>
      <c r="AO43" s="581"/>
    </row>
    <row r="44" spans="1:41" s="524" customFormat="1">
      <c r="A44" s="23" t="s">
        <v>78</v>
      </c>
      <c r="B44" s="17">
        <v>1743</v>
      </c>
      <c r="C44" s="17">
        <v>1428</v>
      </c>
      <c r="D44" s="17">
        <v>1380</v>
      </c>
      <c r="E44" s="17">
        <v>1735</v>
      </c>
      <c r="F44" s="17">
        <v>1806</v>
      </c>
      <c r="G44" s="17"/>
      <c r="H44" s="17"/>
      <c r="I44" s="17"/>
      <c r="J44" s="17"/>
      <c r="K44" s="17"/>
      <c r="L44" s="17"/>
      <c r="M44" s="17"/>
      <c r="N44" s="98">
        <f t="shared" si="0"/>
        <v>8092</v>
      </c>
      <c r="O44" s="77"/>
      <c r="P44" s="17">
        <v>1175.0333621263824</v>
      </c>
      <c r="Q44" s="17">
        <v>1279.1949904121429</v>
      </c>
      <c r="R44" s="17">
        <v>1108.9953085221191</v>
      </c>
      <c r="S44" s="17">
        <v>1788.6486482679618</v>
      </c>
      <c r="T44" s="17">
        <v>1109</v>
      </c>
      <c r="U44" s="17"/>
      <c r="V44" s="17"/>
      <c r="W44" s="17"/>
      <c r="X44" s="17"/>
      <c r="Y44" s="17"/>
      <c r="Z44" s="17"/>
      <c r="AA44" s="17"/>
      <c r="AB44" s="98">
        <f t="shared" si="1"/>
        <v>6460.8723093286062</v>
      </c>
      <c r="AD44" s="570" t="s">
        <v>78</v>
      </c>
      <c r="AE44" s="571">
        <f t="shared" si="2"/>
        <v>8092</v>
      </c>
      <c r="AF44" s="575" t="s">
        <v>77</v>
      </c>
      <c r="AG44" s="576">
        <v>2913</v>
      </c>
      <c r="AH44" s="581"/>
      <c r="AI44" s="574"/>
      <c r="AK44" s="570" t="s">
        <v>78</v>
      </c>
      <c r="AL44" s="571">
        <f t="shared" si="7"/>
        <v>6460.8723093286062</v>
      </c>
      <c r="AM44" s="575" t="s">
        <v>65</v>
      </c>
      <c r="AN44" s="576">
        <v>2853.8768593993682</v>
      </c>
      <c r="AO44" s="581"/>
    </row>
    <row r="45" spans="1:41" s="524" customFormat="1">
      <c r="A45" s="23" t="s">
        <v>79</v>
      </c>
      <c r="B45" s="17">
        <v>6566</v>
      </c>
      <c r="C45" s="17">
        <v>7697</v>
      </c>
      <c r="D45" s="17">
        <v>9999</v>
      </c>
      <c r="E45" s="17">
        <v>9590</v>
      </c>
      <c r="F45" s="17">
        <v>6942</v>
      </c>
      <c r="G45" s="17"/>
      <c r="H45" s="17"/>
      <c r="I45" s="17"/>
      <c r="J45" s="17"/>
      <c r="K45" s="17"/>
      <c r="L45" s="17"/>
      <c r="M45" s="17"/>
      <c r="N45" s="98">
        <f t="shared" si="0"/>
        <v>40794</v>
      </c>
      <c r="O45" s="77"/>
      <c r="P45" s="17">
        <v>7686.3764897272922</v>
      </c>
      <c r="Q45" s="17">
        <v>7085.7866910805196</v>
      </c>
      <c r="R45" s="17">
        <v>8535.8308047035061</v>
      </c>
      <c r="S45" s="17">
        <v>8327.7091176540634</v>
      </c>
      <c r="T45" s="17">
        <v>6689</v>
      </c>
      <c r="U45" s="17"/>
      <c r="V45" s="17"/>
      <c r="W45" s="17"/>
      <c r="X45" s="17"/>
      <c r="Y45" s="17"/>
      <c r="Z45" s="17"/>
      <c r="AA45" s="17"/>
      <c r="AB45" s="98">
        <f t="shared" si="1"/>
        <v>38324.703103165382</v>
      </c>
      <c r="AD45" s="570" t="s">
        <v>79</v>
      </c>
      <c r="AE45" s="571">
        <f t="shared" si="2"/>
        <v>40794</v>
      </c>
      <c r="AF45" s="575" t="s">
        <v>82</v>
      </c>
      <c r="AG45" s="576">
        <v>2904</v>
      </c>
      <c r="AH45" s="581"/>
      <c r="AI45" s="574"/>
      <c r="AK45" s="570" t="s">
        <v>79</v>
      </c>
      <c r="AL45" s="571">
        <f t="shared" si="7"/>
        <v>38324.703103165382</v>
      </c>
      <c r="AM45" s="575" t="s">
        <v>73</v>
      </c>
      <c r="AN45" s="576">
        <v>2768.5128059741946</v>
      </c>
      <c r="AO45" s="581"/>
    </row>
    <row r="46" spans="1:41" s="524" customFormat="1">
      <c r="A46" s="23" t="s">
        <v>80</v>
      </c>
      <c r="B46" s="17">
        <v>1613</v>
      </c>
      <c r="C46" s="17">
        <v>1658</v>
      </c>
      <c r="D46" s="17">
        <v>1990</v>
      </c>
      <c r="E46" s="17">
        <v>1970</v>
      </c>
      <c r="F46" s="17">
        <v>1576</v>
      </c>
      <c r="G46" s="17"/>
      <c r="H46" s="17"/>
      <c r="I46" s="17"/>
      <c r="J46" s="17"/>
      <c r="K46" s="17"/>
      <c r="L46" s="17"/>
      <c r="M46" s="17"/>
      <c r="N46" s="98">
        <f t="shared" si="0"/>
        <v>8807</v>
      </c>
      <c r="O46" s="77"/>
      <c r="P46" s="17">
        <v>2090.1712482403655</v>
      </c>
      <c r="Q46" s="17">
        <v>1765.4078227945172</v>
      </c>
      <c r="R46" s="17">
        <v>1772.5670809592862</v>
      </c>
      <c r="S46" s="17">
        <v>1746.5820066945196</v>
      </c>
      <c r="T46" s="17">
        <v>1876</v>
      </c>
      <c r="U46" s="17"/>
      <c r="V46" s="17"/>
      <c r="W46" s="17"/>
      <c r="X46" s="17"/>
      <c r="Y46" s="17"/>
      <c r="Z46" s="17"/>
      <c r="AA46" s="17"/>
      <c r="AB46" s="98">
        <f t="shared" si="1"/>
        <v>9250.7281586886893</v>
      </c>
      <c r="AD46" s="570" t="s">
        <v>80</v>
      </c>
      <c r="AE46" s="571">
        <f t="shared" si="2"/>
        <v>8807</v>
      </c>
      <c r="AF46" s="575" t="s">
        <v>93</v>
      </c>
      <c r="AG46" s="576">
        <v>2875</v>
      </c>
      <c r="AH46" s="581"/>
      <c r="AI46" s="574"/>
      <c r="AK46" s="570" t="s">
        <v>80</v>
      </c>
      <c r="AL46" s="571">
        <f t="shared" si="7"/>
        <v>9250.7281586886893</v>
      </c>
      <c r="AM46" s="575" t="s">
        <v>59</v>
      </c>
      <c r="AN46" s="576">
        <v>2596.5176585871277</v>
      </c>
      <c r="AO46" s="581"/>
    </row>
    <row r="47" spans="1:41" s="524" customFormat="1">
      <c r="A47" s="23" t="s">
        <v>81</v>
      </c>
      <c r="B47" s="17">
        <v>676</v>
      </c>
      <c r="C47" s="17">
        <v>567</v>
      </c>
      <c r="D47" s="17">
        <v>736</v>
      </c>
      <c r="E47" s="17">
        <v>715</v>
      </c>
      <c r="F47" s="17">
        <v>626</v>
      </c>
      <c r="G47" s="17"/>
      <c r="H47" s="17"/>
      <c r="I47" s="17"/>
      <c r="J47" s="17"/>
      <c r="K47" s="17"/>
      <c r="L47" s="17"/>
      <c r="M47" s="17"/>
      <c r="N47" s="98">
        <f t="shared" si="0"/>
        <v>3320</v>
      </c>
      <c r="O47" s="77"/>
      <c r="P47" s="17">
        <v>137.10221006837824</v>
      </c>
      <c r="Q47" s="17">
        <v>112.48796295263156</v>
      </c>
      <c r="R47" s="17">
        <v>66.384054930280598</v>
      </c>
      <c r="S47" s="17">
        <v>82.809893578838427</v>
      </c>
      <c r="T47" s="17">
        <v>114</v>
      </c>
      <c r="U47" s="17"/>
      <c r="V47" s="17"/>
      <c r="W47" s="17"/>
      <c r="X47" s="17"/>
      <c r="Y47" s="17"/>
      <c r="Z47" s="17"/>
      <c r="AA47" s="17"/>
      <c r="AB47" s="98">
        <f t="shared" si="1"/>
        <v>512.7841215301288</v>
      </c>
      <c r="AD47" s="570" t="s">
        <v>81</v>
      </c>
      <c r="AE47" s="571">
        <f t="shared" si="2"/>
        <v>3320</v>
      </c>
      <c r="AF47" s="575" t="s">
        <v>54</v>
      </c>
      <c r="AG47" s="576">
        <v>2785</v>
      </c>
      <c r="AH47" s="581"/>
      <c r="AI47" s="574"/>
      <c r="AK47" s="570" t="s">
        <v>81</v>
      </c>
      <c r="AL47" s="571">
        <f t="shared" si="7"/>
        <v>512.7841215301288</v>
      </c>
      <c r="AM47" s="575" t="s">
        <v>82</v>
      </c>
      <c r="AN47" s="576">
        <v>2291.2481459513369</v>
      </c>
      <c r="AO47" s="581"/>
    </row>
    <row r="48" spans="1:41" s="524" customFormat="1">
      <c r="A48" s="23" t="s">
        <v>82</v>
      </c>
      <c r="B48" s="17">
        <v>753</v>
      </c>
      <c r="C48" s="17">
        <v>489</v>
      </c>
      <c r="D48" s="17">
        <v>491</v>
      </c>
      <c r="E48" s="17">
        <v>584</v>
      </c>
      <c r="F48" s="17">
        <v>587</v>
      </c>
      <c r="G48" s="17"/>
      <c r="H48" s="17"/>
      <c r="I48" s="17"/>
      <c r="J48" s="17"/>
      <c r="K48" s="17"/>
      <c r="L48" s="17"/>
      <c r="M48" s="17"/>
      <c r="N48" s="98">
        <f t="shared" si="0"/>
        <v>2904</v>
      </c>
      <c r="O48" s="77"/>
      <c r="P48" s="17">
        <v>211.90821735438527</v>
      </c>
      <c r="Q48" s="17">
        <v>233.67123345794073</v>
      </c>
      <c r="R48" s="17">
        <v>1253.2609813408346</v>
      </c>
      <c r="S48" s="17">
        <v>442.40771379817619</v>
      </c>
      <c r="T48" s="17">
        <v>150</v>
      </c>
      <c r="U48" s="17"/>
      <c r="V48" s="17"/>
      <c r="W48" s="17"/>
      <c r="X48" s="17"/>
      <c r="Y48" s="17"/>
      <c r="Z48" s="17"/>
      <c r="AA48" s="17"/>
      <c r="AB48" s="98">
        <f t="shared" si="1"/>
        <v>2291.2481459513369</v>
      </c>
      <c r="AD48" s="570" t="s">
        <v>82</v>
      </c>
      <c r="AE48" s="571">
        <f t="shared" si="2"/>
        <v>2904</v>
      </c>
      <c r="AF48" s="575" t="s">
        <v>64</v>
      </c>
      <c r="AG48" s="576">
        <v>2783</v>
      </c>
      <c r="AH48" s="581"/>
      <c r="AI48" s="574"/>
      <c r="AK48" s="570" t="s">
        <v>82</v>
      </c>
      <c r="AL48" s="571">
        <f t="shared" si="7"/>
        <v>2291.2481459513369</v>
      </c>
      <c r="AM48" s="577" t="s">
        <v>90</v>
      </c>
      <c r="AN48" s="578">
        <v>2279.0028379985456</v>
      </c>
      <c r="AO48" s="581"/>
    </row>
    <row r="49" spans="1:41" s="524" customFormat="1">
      <c r="A49" s="23" t="s">
        <v>83</v>
      </c>
      <c r="B49" s="17">
        <v>7400</v>
      </c>
      <c r="C49" s="17">
        <v>7341</v>
      </c>
      <c r="D49" s="17">
        <v>8203</v>
      </c>
      <c r="E49" s="17">
        <v>8012</v>
      </c>
      <c r="F49" s="17">
        <v>6349</v>
      </c>
      <c r="G49" s="17"/>
      <c r="H49" s="17"/>
      <c r="I49" s="17"/>
      <c r="J49" s="17"/>
      <c r="K49" s="17"/>
      <c r="L49" s="17"/>
      <c r="M49" s="17"/>
      <c r="N49" s="98">
        <f t="shared" si="0"/>
        <v>37305</v>
      </c>
      <c r="O49" s="77"/>
      <c r="P49" s="17">
        <v>9821.1609974216281</v>
      </c>
      <c r="Q49" s="17">
        <v>8666.0477539670483</v>
      </c>
      <c r="R49" s="17">
        <v>8388.7188516627957</v>
      </c>
      <c r="S49" s="17">
        <v>7296.0969646716885</v>
      </c>
      <c r="T49" s="17">
        <v>6959</v>
      </c>
      <c r="U49" s="17"/>
      <c r="V49" s="17"/>
      <c r="W49" s="17"/>
      <c r="X49" s="17"/>
      <c r="Y49" s="17"/>
      <c r="Z49" s="17"/>
      <c r="AA49" s="17"/>
      <c r="AB49" s="98">
        <f t="shared" si="1"/>
        <v>41131.024567723165</v>
      </c>
      <c r="AD49" s="570" t="s">
        <v>83</v>
      </c>
      <c r="AE49" s="571">
        <f t="shared" si="2"/>
        <v>37305</v>
      </c>
      <c r="AF49" s="575" t="s">
        <v>88</v>
      </c>
      <c r="AG49" s="576">
        <v>2586</v>
      </c>
      <c r="AH49" s="581"/>
      <c r="AI49" s="574"/>
      <c r="AK49" s="570" t="s">
        <v>83</v>
      </c>
      <c r="AL49" s="571">
        <f t="shared" si="7"/>
        <v>41131.024567723165</v>
      </c>
      <c r="AM49" s="575" t="s">
        <v>70</v>
      </c>
      <c r="AN49" s="576">
        <v>2019.8009505296088</v>
      </c>
      <c r="AO49" s="581"/>
    </row>
    <row r="50" spans="1:41" s="524" customFormat="1">
      <c r="A50" s="23" t="s">
        <v>84</v>
      </c>
      <c r="B50" s="17">
        <v>1014</v>
      </c>
      <c r="C50" s="17">
        <v>1115</v>
      </c>
      <c r="D50" s="17">
        <v>1827</v>
      </c>
      <c r="E50" s="17">
        <v>1119</v>
      </c>
      <c r="F50" s="17">
        <v>630</v>
      </c>
      <c r="G50" s="17"/>
      <c r="H50" s="17"/>
      <c r="I50" s="17"/>
      <c r="J50" s="17"/>
      <c r="K50" s="17"/>
      <c r="L50" s="17"/>
      <c r="M50" s="17"/>
      <c r="N50" s="98">
        <f t="shared" si="0"/>
        <v>5705</v>
      </c>
      <c r="O50" s="77"/>
      <c r="P50" s="17">
        <v>809.20249432262608</v>
      </c>
      <c r="Q50" s="17">
        <v>763.46380171262251</v>
      </c>
      <c r="R50" s="17">
        <v>707.83209686693067</v>
      </c>
      <c r="S50" s="17">
        <v>437.21739769642562</v>
      </c>
      <c r="T50" s="17">
        <v>316</v>
      </c>
      <c r="U50" s="17"/>
      <c r="V50" s="17"/>
      <c r="W50" s="17"/>
      <c r="X50" s="17"/>
      <c r="Y50" s="17"/>
      <c r="Z50" s="17"/>
      <c r="AA50" s="17"/>
      <c r="AB50" s="98">
        <f t="shared" si="1"/>
        <v>3033.7157905986046</v>
      </c>
      <c r="AD50" s="570" t="s">
        <v>84</v>
      </c>
      <c r="AE50" s="571">
        <f t="shared" si="2"/>
        <v>5705</v>
      </c>
      <c r="AF50" s="575" t="s">
        <v>73</v>
      </c>
      <c r="AG50" s="576">
        <v>2473</v>
      </c>
      <c r="AH50" s="581"/>
      <c r="AI50" s="574"/>
      <c r="AK50" s="570" t="s">
        <v>84</v>
      </c>
      <c r="AL50" s="571">
        <f t="shared" si="7"/>
        <v>3033.7157905986046</v>
      </c>
      <c r="AM50" s="575" t="s">
        <v>60</v>
      </c>
      <c r="AN50" s="576">
        <v>1775.3449738933673</v>
      </c>
      <c r="AO50" s="581"/>
    </row>
    <row r="51" spans="1:41" s="524" customFormat="1">
      <c r="A51" s="23" t="s">
        <v>85</v>
      </c>
      <c r="B51" s="17">
        <v>736</v>
      </c>
      <c r="C51" s="17">
        <v>651</v>
      </c>
      <c r="D51" s="17">
        <v>661</v>
      </c>
      <c r="E51" s="17">
        <v>678</v>
      </c>
      <c r="F51" s="17">
        <v>588</v>
      </c>
      <c r="G51" s="17"/>
      <c r="H51" s="17"/>
      <c r="I51" s="17"/>
      <c r="J51" s="17"/>
      <c r="K51" s="17"/>
      <c r="L51" s="17"/>
      <c r="M51" s="17"/>
      <c r="N51" s="98">
        <f t="shared" si="0"/>
        <v>3314</v>
      </c>
      <c r="O51" s="77"/>
      <c r="P51" s="17">
        <v>656.67409764311537</v>
      </c>
      <c r="Q51" s="17">
        <v>787.81290875721481</v>
      </c>
      <c r="R51" s="17">
        <v>648.40540091089429</v>
      </c>
      <c r="S51" s="17">
        <v>371.61043496086393</v>
      </c>
      <c r="T51" s="17">
        <v>522</v>
      </c>
      <c r="U51" s="17"/>
      <c r="V51" s="17"/>
      <c r="W51" s="17"/>
      <c r="X51" s="17"/>
      <c r="Y51" s="17"/>
      <c r="Z51" s="17"/>
      <c r="AA51" s="17"/>
      <c r="AB51" s="98">
        <f t="shared" si="1"/>
        <v>2986.5028422720889</v>
      </c>
      <c r="AD51" s="570" t="s">
        <v>85</v>
      </c>
      <c r="AE51" s="571">
        <f t="shared" si="2"/>
        <v>3314</v>
      </c>
      <c r="AF51" s="575" t="s">
        <v>92</v>
      </c>
      <c r="AG51" s="576">
        <v>2323</v>
      </c>
      <c r="AH51" s="581"/>
      <c r="AI51" s="574"/>
      <c r="AK51" s="570" t="s">
        <v>85</v>
      </c>
      <c r="AL51" s="571">
        <f t="shared" si="7"/>
        <v>2986.5028422720889</v>
      </c>
      <c r="AM51" s="575" t="s">
        <v>89</v>
      </c>
      <c r="AN51" s="576">
        <v>1643.4251559548334</v>
      </c>
      <c r="AO51" s="581"/>
    </row>
    <row r="52" spans="1:41" s="524" customFormat="1">
      <c r="A52" s="23" t="s">
        <v>86</v>
      </c>
      <c r="B52" s="17">
        <v>2824</v>
      </c>
      <c r="C52" s="17">
        <v>2697</v>
      </c>
      <c r="D52" s="17">
        <v>3281</v>
      </c>
      <c r="E52" s="17">
        <v>2832</v>
      </c>
      <c r="F52" s="17">
        <v>2035</v>
      </c>
      <c r="G52" s="17"/>
      <c r="H52" s="17"/>
      <c r="I52" s="17"/>
      <c r="J52" s="17"/>
      <c r="K52" s="17"/>
      <c r="L52" s="17"/>
      <c r="M52" s="17"/>
      <c r="N52" s="98">
        <f t="shared" si="0"/>
        <v>13669</v>
      </c>
      <c r="O52" s="77"/>
      <c r="P52" s="17">
        <v>2791.6927505823223</v>
      </c>
      <c r="Q52" s="17">
        <v>2422.1149672751981</v>
      </c>
      <c r="R52" s="17">
        <v>3132.2864766921621</v>
      </c>
      <c r="S52" s="17">
        <v>1317.5401417440337</v>
      </c>
      <c r="T52" s="17">
        <v>1097</v>
      </c>
      <c r="U52" s="17"/>
      <c r="V52" s="17"/>
      <c r="W52" s="17"/>
      <c r="X52" s="17"/>
      <c r="Y52" s="17"/>
      <c r="Z52" s="17"/>
      <c r="AA52" s="17"/>
      <c r="AB52" s="98">
        <f t="shared" si="1"/>
        <v>10760.634336293715</v>
      </c>
      <c r="AD52" s="570" t="s">
        <v>86</v>
      </c>
      <c r="AE52" s="571">
        <f t="shared" si="2"/>
        <v>13669</v>
      </c>
      <c r="AF52" s="577" t="s">
        <v>97</v>
      </c>
      <c r="AG52" s="578">
        <v>2197</v>
      </c>
      <c r="AH52" s="581"/>
      <c r="AI52" s="574"/>
      <c r="AK52" s="570" t="s">
        <v>86</v>
      </c>
      <c r="AL52" s="571">
        <f t="shared" si="7"/>
        <v>10760.634336293715</v>
      </c>
      <c r="AM52" s="575" t="s">
        <v>63</v>
      </c>
      <c r="AN52" s="576">
        <v>1123.8103911035275</v>
      </c>
      <c r="AO52" s="581"/>
    </row>
    <row r="53" spans="1:41" s="524" customFormat="1">
      <c r="A53" s="23" t="s">
        <v>87</v>
      </c>
      <c r="B53" s="17">
        <v>1467</v>
      </c>
      <c r="C53" s="17">
        <v>1345</v>
      </c>
      <c r="D53" s="17">
        <v>1435</v>
      </c>
      <c r="E53" s="17">
        <v>1368</v>
      </c>
      <c r="F53" s="17">
        <v>1236</v>
      </c>
      <c r="G53" s="17"/>
      <c r="H53" s="17"/>
      <c r="I53" s="17"/>
      <c r="J53" s="17"/>
      <c r="K53" s="17"/>
      <c r="L53" s="17"/>
      <c r="M53" s="17"/>
      <c r="N53" s="98">
        <f t="shared" si="0"/>
        <v>6851</v>
      </c>
      <c r="O53" s="77"/>
      <c r="P53" s="17">
        <v>2031.3012774001584</v>
      </c>
      <c r="Q53" s="17">
        <v>1311.4289497217751</v>
      </c>
      <c r="R53" s="17">
        <v>1042.506894583523</v>
      </c>
      <c r="S53" s="17">
        <v>856.48679153003809</v>
      </c>
      <c r="T53" s="17">
        <v>1136</v>
      </c>
      <c r="U53" s="17"/>
      <c r="V53" s="17"/>
      <c r="W53" s="17"/>
      <c r="X53" s="17"/>
      <c r="Y53" s="17"/>
      <c r="Z53" s="17"/>
      <c r="AA53" s="17"/>
      <c r="AB53" s="98">
        <f t="shared" si="1"/>
        <v>6377.7239132354944</v>
      </c>
      <c r="AD53" s="570" t="s">
        <v>87</v>
      </c>
      <c r="AE53" s="571">
        <f t="shared" si="2"/>
        <v>6851</v>
      </c>
      <c r="AF53" s="575" t="s">
        <v>71</v>
      </c>
      <c r="AG53" s="576">
        <v>1710</v>
      </c>
      <c r="AH53" s="581"/>
      <c r="AI53" s="574"/>
      <c r="AK53" s="570" t="s">
        <v>87</v>
      </c>
      <c r="AL53" s="571">
        <f t="shared" si="7"/>
        <v>6377.7239132354944</v>
      </c>
      <c r="AM53" s="575" t="s">
        <v>77</v>
      </c>
      <c r="AN53" s="576">
        <v>1044.4917304289825</v>
      </c>
      <c r="AO53" s="581"/>
    </row>
    <row r="54" spans="1:41" s="524" customFormat="1">
      <c r="A54" s="23" t="s">
        <v>88</v>
      </c>
      <c r="B54" s="17">
        <v>510</v>
      </c>
      <c r="C54" s="17">
        <v>423</v>
      </c>
      <c r="D54" s="17">
        <v>616</v>
      </c>
      <c r="E54" s="17">
        <v>573</v>
      </c>
      <c r="F54" s="17">
        <v>464</v>
      </c>
      <c r="G54" s="17"/>
      <c r="H54" s="17"/>
      <c r="I54" s="17"/>
      <c r="J54" s="17"/>
      <c r="K54" s="17"/>
      <c r="L54" s="17"/>
      <c r="M54" s="17"/>
      <c r="N54" s="98">
        <f t="shared" si="0"/>
        <v>2586</v>
      </c>
      <c r="O54" s="77"/>
      <c r="P54" s="17">
        <v>192.1458999532864</v>
      </c>
      <c r="Q54" s="17">
        <v>156.77572884000818</v>
      </c>
      <c r="R54" s="17">
        <v>375.05256301169283</v>
      </c>
      <c r="S54" s="17">
        <v>111.01622739794134</v>
      </c>
      <c r="T54" s="17">
        <v>31</v>
      </c>
      <c r="U54" s="17"/>
      <c r="V54" s="17"/>
      <c r="W54" s="17"/>
      <c r="X54" s="17"/>
      <c r="Y54" s="17"/>
      <c r="Z54" s="17"/>
      <c r="AA54" s="17"/>
      <c r="AB54" s="98">
        <f t="shared" si="1"/>
        <v>865.99041920292871</v>
      </c>
      <c r="AD54" s="570" t="s">
        <v>88</v>
      </c>
      <c r="AE54" s="571">
        <f t="shared" si="2"/>
        <v>2586</v>
      </c>
      <c r="AF54" s="575" t="s">
        <v>63</v>
      </c>
      <c r="AG54" s="576">
        <v>1422</v>
      </c>
      <c r="AH54" s="581"/>
      <c r="AI54" s="574"/>
      <c r="AK54" s="570" t="s">
        <v>88</v>
      </c>
      <c r="AL54" s="571">
        <f t="shared" si="7"/>
        <v>865.99041920292871</v>
      </c>
      <c r="AM54" s="575" t="s">
        <v>88</v>
      </c>
      <c r="AN54" s="576">
        <v>865.99041920292871</v>
      </c>
      <c r="AO54" s="581"/>
    </row>
    <row r="55" spans="1:41" s="524" customFormat="1">
      <c r="A55" s="23" t="s">
        <v>89</v>
      </c>
      <c r="B55" s="17">
        <v>1215</v>
      </c>
      <c r="C55" s="17">
        <v>908</v>
      </c>
      <c r="D55" s="17">
        <v>805</v>
      </c>
      <c r="E55" s="17">
        <v>1075</v>
      </c>
      <c r="F55" s="17">
        <v>973</v>
      </c>
      <c r="G55" s="17"/>
      <c r="H55" s="17"/>
      <c r="I55" s="17"/>
      <c r="J55" s="17"/>
      <c r="K55" s="17"/>
      <c r="L55" s="17"/>
      <c r="M55" s="17"/>
      <c r="N55" s="98">
        <f t="shared" si="0"/>
        <v>4976</v>
      </c>
      <c r="O55" s="77"/>
      <c r="P55" s="17">
        <v>522.59371953751736</v>
      </c>
      <c r="Q55" s="17">
        <v>330.61442062254071</v>
      </c>
      <c r="R55" s="17">
        <v>291.25205831158206</v>
      </c>
      <c r="S55" s="17">
        <v>246.96495748319322</v>
      </c>
      <c r="T55" s="17">
        <v>252</v>
      </c>
      <c r="U55" s="17"/>
      <c r="V55" s="17"/>
      <c r="W55" s="17"/>
      <c r="X55" s="17"/>
      <c r="Y55" s="17"/>
      <c r="Z55" s="17"/>
      <c r="AA55" s="17"/>
      <c r="AB55" s="98">
        <f t="shared" si="1"/>
        <v>1643.4251559548334</v>
      </c>
      <c r="AD55" s="570" t="s">
        <v>89</v>
      </c>
      <c r="AE55" s="571">
        <f t="shared" si="2"/>
        <v>4976</v>
      </c>
      <c r="AF55" s="575" t="s">
        <v>65</v>
      </c>
      <c r="AG55" s="576">
        <v>1378</v>
      </c>
      <c r="AH55" s="581"/>
      <c r="AI55" s="574"/>
      <c r="AK55" s="570" t="s">
        <v>89</v>
      </c>
      <c r="AL55" s="571">
        <f t="shared" si="7"/>
        <v>1643.4251559548334</v>
      </c>
      <c r="AM55" s="575" t="s">
        <v>93</v>
      </c>
      <c r="AN55" s="576">
        <v>735.34156785735388</v>
      </c>
      <c r="AO55" s="581"/>
    </row>
    <row r="56" spans="1:41" s="524" customFormat="1">
      <c r="A56" s="23" t="s">
        <v>90</v>
      </c>
      <c r="B56" s="17">
        <v>574</v>
      </c>
      <c r="C56" s="17">
        <v>780</v>
      </c>
      <c r="D56" s="17">
        <v>1633</v>
      </c>
      <c r="E56" s="17">
        <v>1090</v>
      </c>
      <c r="F56" s="17">
        <v>500</v>
      </c>
      <c r="G56" s="17"/>
      <c r="H56" s="17"/>
      <c r="I56" s="17"/>
      <c r="J56" s="17"/>
      <c r="K56" s="17"/>
      <c r="L56" s="17"/>
      <c r="M56" s="17"/>
      <c r="N56" s="98">
        <f t="shared" si="0"/>
        <v>4577</v>
      </c>
      <c r="O56" s="77"/>
      <c r="P56" s="17">
        <v>528.16356061594945</v>
      </c>
      <c r="Q56" s="17">
        <v>478.73485258239873</v>
      </c>
      <c r="R56" s="17">
        <v>423.10364492514771</v>
      </c>
      <c r="S56" s="17">
        <v>426.00077987504972</v>
      </c>
      <c r="T56" s="17">
        <v>423</v>
      </c>
      <c r="U56" s="17"/>
      <c r="V56" s="17"/>
      <c r="W56" s="17"/>
      <c r="X56" s="17"/>
      <c r="Y56" s="17"/>
      <c r="Z56" s="17"/>
      <c r="AA56" s="17"/>
      <c r="AB56" s="98">
        <f t="shared" si="1"/>
        <v>2279.0028379985456</v>
      </c>
      <c r="AD56" s="570" t="s">
        <v>90</v>
      </c>
      <c r="AE56" s="571">
        <f t="shared" si="2"/>
        <v>4577</v>
      </c>
      <c r="AF56" s="575" t="s">
        <v>70</v>
      </c>
      <c r="AG56" s="576">
        <v>1138</v>
      </c>
      <c r="AH56" s="581"/>
      <c r="AI56" s="574"/>
      <c r="AK56" s="570" t="s">
        <v>90</v>
      </c>
      <c r="AL56" s="571">
        <f t="shared" si="7"/>
        <v>2279.0028379985456</v>
      </c>
      <c r="AM56" s="577" t="s">
        <v>91</v>
      </c>
      <c r="AN56" s="578">
        <v>658.59229229323387</v>
      </c>
      <c r="AO56" s="581"/>
    </row>
    <row r="57" spans="1:41" s="524" customFormat="1">
      <c r="A57" s="23" t="s">
        <v>91</v>
      </c>
      <c r="B57" s="17">
        <v>320</v>
      </c>
      <c r="C57" s="17">
        <v>201</v>
      </c>
      <c r="D57" s="17">
        <v>139</v>
      </c>
      <c r="E57" s="17">
        <v>187</v>
      </c>
      <c r="F57" s="17">
        <v>195</v>
      </c>
      <c r="G57" s="17"/>
      <c r="H57" s="17"/>
      <c r="I57" s="17"/>
      <c r="J57" s="17"/>
      <c r="K57" s="17"/>
      <c r="L57" s="17"/>
      <c r="M57" s="17"/>
      <c r="N57" s="98">
        <f t="shared" si="0"/>
        <v>1042</v>
      </c>
      <c r="O57" s="77"/>
      <c r="P57" s="17">
        <v>124.45074333005219</v>
      </c>
      <c r="Q57" s="17">
        <v>143.95652111088688</v>
      </c>
      <c r="R57" s="17">
        <v>66.161489234005444</v>
      </c>
      <c r="S57" s="17">
        <v>305.02353861828931</v>
      </c>
      <c r="T57" s="17">
        <v>19</v>
      </c>
      <c r="U57" s="17"/>
      <c r="V57" s="17"/>
      <c r="W57" s="17"/>
      <c r="X57" s="17"/>
      <c r="Y57" s="17"/>
      <c r="Z57" s="17"/>
      <c r="AA57" s="17"/>
      <c r="AB57" s="98">
        <f t="shared" si="1"/>
        <v>658.59229229323387</v>
      </c>
      <c r="AD57" s="570" t="s">
        <v>91</v>
      </c>
      <c r="AE57" s="571">
        <f t="shared" si="2"/>
        <v>1042</v>
      </c>
      <c r="AF57" s="575" t="s">
        <v>60</v>
      </c>
      <c r="AG57" s="576">
        <v>1052</v>
      </c>
      <c r="AH57" s="581"/>
      <c r="AI57" s="574"/>
      <c r="AK57" s="570" t="s">
        <v>91</v>
      </c>
      <c r="AL57" s="571">
        <f t="shared" si="7"/>
        <v>658.59229229323387</v>
      </c>
      <c r="AM57" s="575" t="s">
        <v>81</v>
      </c>
      <c r="AN57" s="576">
        <v>512.7841215301288</v>
      </c>
      <c r="AO57" s="581"/>
    </row>
    <row r="58" spans="1:41" s="524" customFormat="1">
      <c r="A58" s="23" t="s">
        <v>92</v>
      </c>
      <c r="B58" s="17">
        <v>543</v>
      </c>
      <c r="C58" s="17">
        <v>401</v>
      </c>
      <c r="D58" s="17">
        <v>401</v>
      </c>
      <c r="E58" s="17">
        <v>504</v>
      </c>
      <c r="F58" s="17">
        <v>474</v>
      </c>
      <c r="G58" s="17"/>
      <c r="H58" s="17"/>
      <c r="I58" s="17"/>
      <c r="J58" s="17"/>
      <c r="K58" s="17"/>
      <c r="L58" s="17"/>
      <c r="M58" s="17"/>
      <c r="N58" s="98">
        <f t="shared" si="0"/>
        <v>2323</v>
      </c>
      <c r="O58" s="77"/>
      <c r="P58" s="17">
        <v>519.38595592901811</v>
      </c>
      <c r="Q58" s="17">
        <v>585.14839738160072</v>
      </c>
      <c r="R58" s="17">
        <v>1022.8357453180766</v>
      </c>
      <c r="S58" s="17">
        <v>541.42740051173394</v>
      </c>
      <c r="T58" s="17">
        <v>379</v>
      </c>
      <c r="U58" s="17"/>
      <c r="V58" s="17"/>
      <c r="W58" s="17"/>
      <c r="X58" s="17"/>
      <c r="Y58" s="17"/>
      <c r="Z58" s="17"/>
      <c r="AA58" s="17"/>
      <c r="AB58" s="98">
        <f t="shared" si="1"/>
        <v>3047.7974991404294</v>
      </c>
      <c r="AD58" s="570" t="s">
        <v>92</v>
      </c>
      <c r="AE58" s="571">
        <f t="shared" si="2"/>
        <v>2323</v>
      </c>
      <c r="AF58" s="575" t="s">
        <v>91</v>
      </c>
      <c r="AG58" s="576">
        <v>1042</v>
      </c>
      <c r="AH58" s="581"/>
      <c r="AI58" s="574"/>
      <c r="AK58" s="570" t="s">
        <v>92</v>
      </c>
      <c r="AL58" s="571">
        <f t="shared" si="7"/>
        <v>3047.7974991404294</v>
      </c>
      <c r="AM58" s="575" t="s">
        <v>97</v>
      </c>
      <c r="AN58" s="576">
        <v>479.19358659529252</v>
      </c>
      <c r="AO58" s="581"/>
    </row>
    <row r="59" spans="1:41" s="524" customFormat="1">
      <c r="A59" s="23" t="s">
        <v>93</v>
      </c>
      <c r="B59" s="17">
        <v>469</v>
      </c>
      <c r="C59" s="17">
        <v>515</v>
      </c>
      <c r="D59" s="17">
        <v>893</v>
      </c>
      <c r="E59" s="17">
        <v>607</v>
      </c>
      <c r="F59" s="17">
        <v>391</v>
      </c>
      <c r="G59" s="17"/>
      <c r="H59" s="17"/>
      <c r="I59" s="17"/>
      <c r="J59" s="17"/>
      <c r="K59" s="17"/>
      <c r="L59" s="17"/>
      <c r="M59" s="17"/>
      <c r="N59" s="98">
        <f t="shared" si="0"/>
        <v>2875</v>
      </c>
      <c r="O59" s="77"/>
      <c r="P59" s="17">
        <v>188.77077068353606</v>
      </c>
      <c r="Q59" s="17">
        <v>155.1792684196339</v>
      </c>
      <c r="R59" s="17">
        <v>110.57959233610774</v>
      </c>
      <c r="S59" s="17">
        <v>151.81193641807621</v>
      </c>
      <c r="T59" s="17">
        <v>129</v>
      </c>
      <c r="U59" s="17"/>
      <c r="V59" s="17"/>
      <c r="W59" s="17"/>
      <c r="X59" s="17"/>
      <c r="Y59" s="17"/>
      <c r="Z59" s="17"/>
      <c r="AA59" s="17"/>
      <c r="AB59" s="98">
        <f t="shared" si="1"/>
        <v>735.34156785735388</v>
      </c>
      <c r="AD59" s="570" t="s">
        <v>93</v>
      </c>
      <c r="AE59" s="571">
        <f t="shared" si="2"/>
        <v>2875</v>
      </c>
      <c r="AF59" s="575"/>
      <c r="AG59" s="576"/>
      <c r="AH59" s="581"/>
      <c r="AI59" s="574"/>
      <c r="AK59" s="570" t="s">
        <v>93</v>
      </c>
      <c r="AL59" s="571">
        <f t="shared" si="7"/>
        <v>735.34156785735388</v>
      </c>
      <c r="AM59" s="575"/>
      <c r="AN59" s="576"/>
      <c r="AO59" s="581"/>
    </row>
    <row r="60" spans="1:41" s="524" customFormat="1">
      <c r="A60" s="23" t="s">
        <v>94</v>
      </c>
      <c r="B60" s="17">
        <v>3128</v>
      </c>
      <c r="C60" s="17">
        <v>2183</v>
      </c>
      <c r="D60" s="17">
        <v>2543</v>
      </c>
      <c r="E60" s="17">
        <v>2859</v>
      </c>
      <c r="F60" s="17">
        <v>2898</v>
      </c>
      <c r="G60" s="17"/>
      <c r="H60" s="17"/>
      <c r="I60" s="17"/>
      <c r="J60" s="17"/>
      <c r="K60" s="17"/>
      <c r="L60" s="17"/>
      <c r="M60" s="17"/>
      <c r="N60" s="98">
        <f t="shared" si="0"/>
        <v>13611</v>
      </c>
      <c r="O60" s="77"/>
      <c r="P60" s="17">
        <v>652.12138823443149</v>
      </c>
      <c r="Q60" s="17">
        <v>640.85454895775035</v>
      </c>
      <c r="R60" s="17">
        <v>538.25433687396662</v>
      </c>
      <c r="S60" s="17">
        <v>763.95345411019002</v>
      </c>
      <c r="T60" s="17">
        <v>671</v>
      </c>
      <c r="U60" s="17"/>
      <c r="V60" s="17"/>
      <c r="W60" s="17"/>
      <c r="X60" s="17"/>
      <c r="Y60" s="17"/>
      <c r="Z60" s="17"/>
      <c r="AA60" s="17"/>
      <c r="AB60" s="98">
        <f t="shared" si="1"/>
        <v>3266.1837281763383</v>
      </c>
      <c r="AD60" s="570" t="s">
        <v>94</v>
      </c>
      <c r="AE60" s="571">
        <f t="shared" si="2"/>
        <v>13611</v>
      </c>
      <c r="AF60" s="575"/>
      <c r="AG60" s="576"/>
      <c r="AH60" s="581"/>
      <c r="AI60" s="574"/>
      <c r="AK60" s="570" t="s">
        <v>94</v>
      </c>
      <c r="AL60" s="571">
        <f t="shared" si="7"/>
        <v>3266.1837281763383</v>
      </c>
      <c r="AM60" s="575"/>
      <c r="AN60" s="576"/>
      <c r="AO60" s="581"/>
    </row>
    <row r="61" spans="1:41" s="524" customFormat="1">
      <c r="A61" s="23" t="s">
        <v>95</v>
      </c>
      <c r="B61" s="17">
        <v>1274</v>
      </c>
      <c r="C61" s="17">
        <v>1424</v>
      </c>
      <c r="D61" s="17">
        <v>802</v>
      </c>
      <c r="E61" s="17">
        <v>2050</v>
      </c>
      <c r="F61" s="17">
        <v>2761</v>
      </c>
      <c r="G61" s="17"/>
      <c r="H61" s="17"/>
      <c r="I61" s="17"/>
      <c r="J61" s="17"/>
      <c r="K61" s="17"/>
      <c r="L61" s="17"/>
      <c r="M61" s="17"/>
      <c r="N61" s="98">
        <f t="shared" si="0"/>
        <v>8311</v>
      </c>
      <c r="O61" s="77"/>
      <c r="P61" s="17">
        <v>4516.8660483694257</v>
      </c>
      <c r="Q61" s="17">
        <v>3314.4364299842941</v>
      </c>
      <c r="R61" s="17">
        <v>6088.1290265556336</v>
      </c>
      <c r="S61" s="17">
        <v>5138.980044796007</v>
      </c>
      <c r="T61" s="17">
        <v>5140</v>
      </c>
      <c r="U61" s="17"/>
      <c r="V61" s="17"/>
      <c r="W61" s="17"/>
      <c r="X61" s="17"/>
      <c r="Y61" s="17"/>
      <c r="Z61" s="17"/>
      <c r="AA61" s="17"/>
      <c r="AB61" s="98">
        <f t="shared" si="1"/>
        <v>24198.411549705361</v>
      </c>
      <c r="AD61" s="570" t="s">
        <v>95</v>
      </c>
      <c r="AE61" s="571">
        <f t="shared" si="2"/>
        <v>8311</v>
      </c>
      <c r="AF61" s="575"/>
      <c r="AG61" s="576"/>
      <c r="AH61" s="581"/>
      <c r="AI61" s="574"/>
      <c r="AK61" s="570" t="s">
        <v>95</v>
      </c>
      <c r="AL61" s="571">
        <f t="shared" si="7"/>
        <v>24198.411549705361</v>
      </c>
      <c r="AM61" s="575"/>
      <c r="AN61" s="576"/>
      <c r="AO61" s="581"/>
    </row>
    <row r="62" spans="1:41" s="524" customFormat="1">
      <c r="A62" s="23" t="s">
        <v>96</v>
      </c>
      <c r="B62" s="17">
        <v>3555</v>
      </c>
      <c r="C62" s="17">
        <v>3519</v>
      </c>
      <c r="D62" s="17">
        <v>5750</v>
      </c>
      <c r="E62" s="17">
        <v>4679</v>
      </c>
      <c r="F62" s="17">
        <v>2902</v>
      </c>
      <c r="G62" s="17"/>
      <c r="H62" s="17"/>
      <c r="I62" s="17"/>
      <c r="J62" s="17"/>
      <c r="K62" s="17"/>
      <c r="L62" s="17"/>
      <c r="M62" s="17"/>
      <c r="N62" s="98">
        <f t="shared" si="0"/>
        <v>20405</v>
      </c>
      <c r="O62" s="77"/>
      <c r="P62" s="17">
        <v>3213.4915379734312</v>
      </c>
      <c r="Q62" s="17">
        <v>1906.9450210458619</v>
      </c>
      <c r="R62" s="17">
        <v>2175.7475728595045</v>
      </c>
      <c r="S62" s="17">
        <v>1359.5796453154337</v>
      </c>
      <c r="T62" s="17">
        <v>801</v>
      </c>
      <c r="U62" s="17"/>
      <c r="V62" s="17"/>
      <c r="W62" s="17"/>
      <c r="X62" s="17"/>
      <c r="Y62" s="17"/>
      <c r="Z62" s="17"/>
      <c r="AA62" s="17"/>
      <c r="AB62" s="98">
        <f t="shared" si="1"/>
        <v>9456.7637771942318</v>
      </c>
      <c r="AD62" s="570" t="s">
        <v>96</v>
      </c>
      <c r="AE62" s="571">
        <f t="shared" si="2"/>
        <v>20405</v>
      </c>
      <c r="AF62" s="575"/>
      <c r="AG62" s="576"/>
      <c r="AH62" s="581"/>
      <c r="AI62" s="574"/>
      <c r="AK62" s="570" t="s">
        <v>96</v>
      </c>
      <c r="AL62" s="571">
        <f t="shared" si="7"/>
        <v>9456.7637771942318</v>
      </c>
      <c r="AM62" s="575"/>
      <c r="AN62" s="576"/>
      <c r="AO62" s="581"/>
    </row>
    <row r="63" spans="1:41" s="524" customFormat="1">
      <c r="A63" s="23" t="s">
        <v>97</v>
      </c>
      <c r="B63" s="17">
        <v>192</v>
      </c>
      <c r="C63" s="17">
        <v>397</v>
      </c>
      <c r="D63" s="17">
        <v>866</v>
      </c>
      <c r="E63" s="17">
        <v>516</v>
      </c>
      <c r="F63" s="17">
        <v>226</v>
      </c>
      <c r="G63" s="17"/>
      <c r="H63" s="17"/>
      <c r="I63" s="17"/>
      <c r="J63" s="17"/>
      <c r="K63" s="17"/>
      <c r="L63" s="17"/>
      <c r="M63" s="17"/>
      <c r="N63" s="98">
        <f t="shared" si="0"/>
        <v>2197</v>
      </c>
      <c r="O63" s="77"/>
      <c r="P63" s="17">
        <v>158.45756979551624</v>
      </c>
      <c r="Q63" s="17">
        <v>97.517545108394728</v>
      </c>
      <c r="R63" s="17">
        <v>64.566423544209258</v>
      </c>
      <c r="S63" s="17">
        <v>81.652048147172323</v>
      </c>
      <c r="T63" s="17">
        <v>77</v>
      </c>
      <c r="U63" s="17"/>
      <c r="V63" s="17"/>
      <c r="W63" s="17"/>
      <c r="X63" s="17"/>
      <c r="Y63" s="17"/>
      <c r="Z63" s="17"/>
      <c r="AA63" s="17"/>
      <c r="AB63" s="98">
        <f t="shared" si="1"/>
        <v>479.19358659529252</v>
      </c>
      <c r="AD63" s="570" t="s">
        <v>97</v>
      </c>
      <c r="AE63" s="571">
        <f t="shared" si="2"/>
        <v>2197</v>
      </c>
      <c r="AF63" s="577"/>
      <c r="AG63" s="578"/>
      <c r="AH63" s="581"/>
      <c r="AI63" s="574"/>
      <c r="AK63" s="570" t="s">
        <v>97</v>
      </c>
      <c r="AL63" s="571">
        <f t="shared" si="7"/>
        <v>479.19358659529252</v>
      </c>
      <c r="AM63" s="575"/>
      <c r="AN63" s="576"/>
      <c r="AO63" s="581"/>
    </row>
    <row r="64" spans="1:41" s="524" customFormat="1">
      <c r="A64" s="23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98"/>
      <c r="O64" s="7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98"/>
      <c r="AD64" s="566"/>
      <c r="AE64" s="566"/>
      <c r="AF64" s="590"/>
      <c r="AG64" s="590"/>
      <c r="AH64" s="581"/>
      <c r="AK64" s="566"/>
      <c r="AL64" s="566"/>
      <c r="AM64" s="566"/>
      <c r="AN64" s="566"/>
      <c r="AO64" s="581"/>
    </row>
    <row r="65" spans="1:41" s="524" customFormat="1">
      <c r="A65" s="23" t="s">
        <v>18</v>
      </c>
      <c r="B65" s="17">
        <v>14</v>
      </c>
      <c r="C65" s="17">
        <v>95</v>
      </c>
      <c r="D65" s="17">
        <v>8</v>
      </c>
      <c r="E65" s="17">
        <v>124</v>
      </c>
      <c r="F65" s="17">
        <v>39</v>
      </c>
      <c r="G65" s="17"/>
      <c r="H65" s="17"/>
      <c r="I65" s="17"/>
      <c r="J65" s="17"/>
      <c r="K65" s="17"/>
      <c r="L65" s="17"/>
      <c r="M65" s="17"/>
      <c r="N65" s="98">
        <f t="shared" si="0"/>
        <v>280</v>
      </c>
      <c r="O65" s="77"/>
      <c r="P65" s="17">
        <v>0</v>
      </c>
      <c r="Q65" s="17">
        <v>0</v>
      </c>
      <c r="R65" s="17">
        <v>0</v>
      </c>
      <c r="S65" s="17">
        <v>6</v>
      </c>
      <c r="T65" s="17">
        <v>1</v>
      </c>
      <c r="U65" s="17"/>
      <c r="V65" s="17"/>
      <c r="W65" s="17"/>
      <c r="X65" s="17"/>
      <c r="Y65" s="17"/>
      <c r="Z65" s="17"/>
      <c r="AA65" s="17"/>
      <c r="AB65" s="98">
        <f t="shared" si="1"/>
        <v>7</v>
      </c>
      <c r="AD65" s="566"/>
      <c r="AE65" s="566"/>
      <c r="AF65" s="590"/>
      <c r="AG65" s="590"/>
      <c r="AH65" s="581"/>
      <c r="AK65" s="566"/>
      <c r="AL65" s="566"/>
      <c r="AM65" s="566"/>
      <c r="AN65" s="566"/>
      <c r="AO65" s="581"/>
    </row>
    <row r="66" spans="1:41" s="524" customFormat="1">
      <c r="A66" s="23" t="s">
        <v>19</v>
      </c>
      <c r="B66" s="17">
        <v>40</v>
      </c>
      <c r="C66" s="17">
        <v>1049</v>
      </c>
      <c r="D66" s="17">
        <v>398</v>
      </c>
      <c r="E66" s="17">
        <v>455</v>
      </c>
      <c r="F66" s="17">
        <v>180</v>
      </c>
      <c r="G66" s="17"/>
      <c r="H66" s="17"/>
      <c r="I66" s="17"/>
      <c r="J66" s="17"/>
      <c r="K66" s="17"/>
      <c r="L66" s="17"/>
      <c r="M66" s="17"/>
      <c r="N66" s="98">
        <f t="shared" si="0"/>
        <v>2122</v>
      </c>
      <c r="O66" s="77"/>
      <c r="P66" s="17">
        <v>280</v>
      </c>
      <c r="Q66" s="17">
        <v>495</v>
      </c>
      <c r="R66" s="17">
        <v>570</v>
      </c>
      <c r="S66" s="17">
        <v>419</v>
      </c>
      <c r="T66" s="17">
        <v>1861</v>
      </c>
      <c r="U66" s="17"/>
      <c r="V66" s="17"/>
      <c r="W66" s="17"/>
      <c r="X66" s="17"/>
      <c r="Y66" s="17"/>
      <c r="Z66" s="17"/>
      <c r="AA66" s="17"/>
      <c r="AB66" s="98">
        <f t="shared" si="1"/>
        <v>3625</v>
      </c>
      <c r="AD66" s="566"/>
      <c r="AE66" s="566"/>
      <c r="AF66" s="590"/>
      <c r="AG66" s="590"/>
      <c r="AH66" s="581"/>
      <c r="AK66" s="566"/>
      <c r="AL66" s="566"/>
      <c r="AM66" s="566"/>
      <c r="AN66" s="566"/>
      <c r="AO66" s="581"/>
    </row>
    <row r="67" spans="1:41" s="524" customFormat="1">
      <c r="A67" s="24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99"/>
      <c r="O67" s="70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99"/>
      <c r="AD67" s="566"/>
      <c r="AE67" s="566"/>
      <c r="AF67" s="590"/>
      <c r="AG67" s="590"/>
      <c r="AH67" s="581"/>
      <c r="AK67" s="566"/>
      <c r="AL67" s="566"/>
      <c r="AM67" s="566"/>
      <c r="AN67" s="566"/>
      <c r="AO67" s="581"/>
    </row>
    <row r="68" spans="1:41" s="524" customFormat="1" ht="15.75" thickBot="1">
      <c r="A68" s="529" t="s">
        <v>98</v>
      </c>
      <c r="B68" s="530">
        <v>3222</v>
      </c>
      <c r="C68" s="530">
        <v>2231</v>
      </c>
      <c r="D68" s="530">
        <v>2640</v>
      </c>
      <c r="E68" s="530">
        <v>1858</v>
      </c>
      <c r="F68" s="530">
        <v>1080</v>
      </c>
      <c r="G68" s="530"/>
      <c r="H68" s="530"/>
      <c r="I68" s="530"/>
      <c r="J68" s="530"/>
      <c r="K68" s="530"/>
      <c r="L68" s="530"/>
      <c r="M68" s="530"/>
      <c r="N68" s="547">
        <f t="shared" si="0"/>
        <v>11031</v>
      </c>
      <c r="O68" s="531"/>
      <c r="P68" s="530">
        <v>4069</v>
      </c>
      <c r="Q68" s="530">
        <v>3156</v>
      </c>
      <c r="R68" s="530">
        <v>1957</v>
      </c>
      <c r="S68" s="530">
        <v>1693</v>
      </c>
      <c r="T68" s="530">
        <v>965</v>
      </c>
      <c r="U68" s="530"/>
      <c r="V68" s="530"/>
      <c r="W68" s="530"/>
      <c r="X68" s="530"/>
      <c r="Y68" s="530"/>
      <c r="Z68" s="530"/>
      <c r="AA68" s="530"/>
      <c r="AB68" s="547">
        <f t="shared" si="1"/>
        <v>11840</v>
      </c>
      <c r="AD68" s="566"/>
      <c r="AE68" s="566"/>
      <c r="AF68" s="590"/>
      <c r="AG68" s="590"/>
      <c r="AH68" s="581"/>
      <c r="AK68" s="566"/>
      <c r="AL68" s="566"/>
      <c r="AM68" s="566"/>
      <c r="AN68" s="566"/>
      <c r="AO68" s="581"/>
    </row>
    <row r="69" spans="1:41" s="524" customFormat="1">
      <c r="A69" s="2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00"/>
      <c r="O69" s="78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00"/>
      <c r="AD69" s="566"/>
      <c r="AE69" s="566"/>
      <c r="AF69" s="590"/>
      <c r="AG69" s="590"/>
      <c r="AH69" s="581"/>
      <c r="AK69" s="566"/>
      <c r="AL69" s="566"/>
      <c r="AM69" s="566"/>
      <c r="AN69" s="566"/>
      <c r="AO69" s="581"/>
    </row>
    <row r="70" spans="1:41" s="524" customFormat="1" ht="15.75" thickBot="1">
      <c r="A70" s="532" t="s">
        <v>99</v>
      </c>
      <c r="B70" s="533">
        <v>13906</v>
      </c>
      <c r="C70" s="533">
        <v>9898</v>
      </c>
      <c r="D70" s="533">
        <v>10034</v>
      </c>
      <c r="E70" s="533">
        <v>8986</v>
      </c>
      <c r="F70" s="533">
        <v>7304</v>
      </c>
      <c r="G70" s="533"/>
      <c r="H70" s="533"/>
      <c r="I70" s="533"/>
      <c r="J70" s="533"/>
      <c r="K70" s="533"/>
      <c r="L70" s="533"/>
      <c r="M70" s="533"/>
      <c r="N70" s="547">
        <f t="shared" ref="N70:N133" si="8">SUM(B70:M70)</f>
        <v>50128</v>
      </c>
      <c r="O70" s="531"/>
      <c r="P70" s="533">
        <v>12759</v>
      </c>
      <c r="Q70" s="533">
        <v>10374</v>
      </c>
      <c r="R70" s="533">
        <v>10954</v>
      </c>
      <c r="S70" s="533">
        <v>8194</v>
      </c>
      <c r="T70" s="533">
        <v>8813</v>
      </c>
      <c r="U70" s="533"/>
      <c r="V70" s="533"/>
      <c r="W70" s="533"/>
      <c r="X70" s="533"/>
      <c r="Y70" s="533"/>
      <c r="Z70" s="533"/>
      <c r="AA70" s="533"/>
      <c r="AB70" s="547">
        <f t="shared" ref="AB70:AB133" si="9">SUM(P70:AA70)</f>
        <v>51094</v>
      </c>
      <c r="AD70" s="566"/>
      <c r="AE70" s="566"/>
      <c r="AF70" s="590"/>
      <c r="AG70" s="590"/>
      <c r="AH70" s="581"/>
      <c r="AK70" s="566"/>
      <c r="AL70" s="566"/>
      <c r="AM70" s="566"/>
      <c r="AN70" s="566"/>
      <c r="AO70" s="581"/>
    </row>
    <row r="71" spans="1:41" s="524" customFormat="1">
      <c r="A71" s="24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99"/>
      <c r="O71" s="70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99"/>
      <c r="AD71" s="566"/>
      <c r="AE71" s="566"/>
      <c r="AF71" s="590"/>
      <c r="AG71" s="590"/>
      <c r="AH71" s="581"/>
      <c r="AK71" s="566"/>
      <c r="AL71" s="566"/>
      <c r="AM71" s="566"/>
      <c r="AN71" s="566"/>
      <c r="AO71" s="581"/>
    </row>
    <row r="72" spans="1:41" s="524" customFormat="1" ht="15.75" thickBot="1">
      <c r="A72" s="529" t="s">
        <v>30</v>
      </c>
      <c r="B72" s="530">
        <v>6311</v>
      </c>
      <c r="C72" s="530">
        <v>4299</v>
      </c>
      <c r="D72" s="530">
        <v>2777</v>
      </c>
      <c r="E72" s="530">
        <v>2952</v>
      </c>
      <c r="F72" s="530">
        <v>2133</v>
      </c>
      <c r="G72" s="530"/>
      <c r="H72" s="530"/>
      <c r="I72" s="530"/>
      <c r="J72" s="530"/>
      <c r="K72" s="530"/>
      <c r="L72" s="530"/>
      <c r="M72" s="530"/>
      <c r="N72" s="547">
        <f t="shared" si="8"/>
        <v>18472</v>
      </c>
      <c r="O72" s="531"/>
      <c r="P72" s="530">
        <v>6214</v>
      </c>
      <c r="Q72" s="530">
        <v>5115</v>
      </c>
      <c r="R72" s="530">
        <v>4886</v>
      </c>
      <c r="S72" s="530">
        <v>2710</v>
      </c>
      <c r="T72" s="530">
        <v>2364</v>
      </c>
      <c r="U72" s="530"/>
      <c r="V72" s="530"/>
      <c r="W72" s="530"/>
      <c r="X72" s="530"/>
      <c r="Y72" s="530"/>
      <c r="Z72" s="530"/>
      <c r="AA72" s="530"/>
      <c r="AB72" s="547">
        <f t="shared" si="9"/>
        <v>21289</v>
      </c>
      <c r="AD72" s="566"/>
      <c r="AE72" s="566"/>
      <c r="AF72" s="590"/>
      <c r="AG72" s="590"/>
      <c r="AH72" s="581"/>
      <c r="AK72" s="566"/>
      <c r="AL72" s="566"/>
      <c r="AM72" s="566"/>
      <c r="AN72" s="566"/>
      <c r="AO72" s="581"/>
    </row>
    <row r="73" spans="1:41" s="524" customFormat="1">
      <c r="A73" s="23" t="s">
        <v>100</v>
      </c>
      <c r="B73" s="17">
        <v>0</v>
      </c>
      <c r="C73" s="17">
        <v>0</v>
      </c>
      <c r="D73" s="17">
        <v>6</v>
      </c>
      <c r="E73" s="17">
        <v>2</v>
      </c>
      <c r="F73" s="17">
        <v>0</v>
      </c>
      <c r="G73" s="17"/>
      <c r="H73" s="17"/>
      <c r="I73" s="17"/>
      <c r="J73" s="17"/>
      <c r="K73" s="17"/>
      <c r="L73" s="17"/>
      <c r="M73" s="17"/>
      <c r="N73" s="98">
        <f t="shared" si="8"/>
        <v>8</v>
      </c>
      <c r="O73" s="77"/>
      <c r="P73" s="17">
        <v>3</v>
      </c>
      <c r="Q73" s="17">
        <v>0</v>
      </c>
      <c r="R73" s="17">
        <v>0</v>
      </c>
      <c r="S73" s="17">
        <v>0</v>
      </c>
      <c r="T73" s="17">
        <v>0</v>
      </c>
      <c r="U73" s="17"/>
      <c r="V73" s="17"/>
      <c r="W73" s="17"/>
      <c r="X73" s="17"/>
      <c r="Y73" s="17"/>
      <c r="Z73" s="17"/>
      <c r="AA73" s="17"/>
      <c r="AB73" s="98">
        <f t="shared" si="9"/>
        <v>3</v>
      </c>
      <c r="AD73" s="566"/>
      <c r="AE73" s="566"/>
      <c r="AF73" s="590"/>
      <c r="AG73" s="590"/>
      <c r="AH73" s="581"/>
      <c r="AK73" s="566"/>
      <c r="AL73" s="566"/>
      <c r="AM73" s="566"/>
      <c r="AN73" s="566"/>
      <c r="AO73" s="581"/>
    </row>
    <row r="74" spans="1:41" s="524" customFormat="1">
      <c r="A74" s="23" t="s">
        <v>101</v>
      </c>
      <c r="B74" s="17">
        <v>71</v>
      </c>
      <c r="C74" s="17">
        <v>21</v>
      </c>
      <c r="D74" s="17">
        <v>33</v>
      </c>
      <c r="E74" s="17">
        <v>42</v>
      </c>
      <c r="F74" s="17">
        <v>34</v>
      </c>
      <c r="G74" s="17"/>
      <c r="H74" s="17"/>
      <c r="I74" s="17"/>
      <c r="J74" s="17"/>
      <c r="K74" s="17"/>
      <c r="L74" s="17"/>
      <c r="M74" s="17"/>
      <c r="N74" s="98">
        <f t="shared" si="8"/>
        <v>201</v>
      </c>
      <c r="O74" s="77"/>
      <c r="P74" s="17">
        <v>68</v>
      </c>
      <c r="Q74" s="17">
        <v>41</v>
      </c>
      <c r="R74" s="17">
        <v>20</v>
      </c>
      <c r="S74" s="17">
        <v>27</v>
      </c>
      <c r="T74" s="17">
        <v>24</v>
      </c>
      <c r="U74" s="17"/>
      <c r="V74" s="17"/>
      <c r="W74" s="17"/>
      <c r="X74" s="17"/>
      <c r="Y74" s="17"/>
      <c r="Z74" s="17"/>
      <c r="AA74" s="17"/>
      <c r="AB74" s="98">
        <f t="shared" si="9"/>
        <v>180</v>
      </c>
      <c r="AD74" s="566"/>
      <c r="AE74" s="566"/>
      <c r="AF74" s="590"/>
      <c r="AG74" s="590"/>
      <c r="AH74" s="581"/>
      <c r="AK74" s="566"/>
      <c r="AL74" s="566"/>
      <c r="AM74" s="566"/>
      <c r="AN74" s="566"/>
      <c r="AO74" s="581"/>
    </row>
    <row r="75" spans="1:41" s="524" customFormat="1">
      <c r="A75" s="23" t="s">
        <v>102</v>
      </c>
      <c r="B75" s="17">
        <v>41</v>
      </c>
      <c r="C75" s="17">
        <v>55</v>
      </c>
      <c r="D75" s="17">
        <v>20</v>
      </c>
      <c r="E75" s="17">
        <v>26</v>
      </c>
      <c r="F75" s="17">
        <v>23</v>
      </c>
      <c r="G75" s="17"/>
      <c r="H75" s="17"/>
      <c r="I75" s="17"/>
      <c r="J75" s="17"/>
      <c r="K75" s="17"/>
      <c r="L75" s="17"/>
      <c r="M75" s="17"/>
      <c r="N75" s="98">
        <f t="shared" si="8"/>
        <v>165</v>
      </c>
      <c r="O75" s="77"/>
      <c r="P75" s="17">
        <v>73</v>
      </c>
      <c r="Q75" s="17">
        <v>53</v>
      </c>
      <c r="R75" s="17">
        <v>78</v>
      </c>
      <c r="S75" s="17">
        <v>41</v>
      </c>
      <c r="T75" s="17">
        <v>52</v>
      </c>
      <c r="U75" s="17"/>
      <c r="V75" s="17"/>
      <c r="W75" s="17"/>
      <c r="X75" s="17"/>
      <c r="Y75" s="17"/>
      <c r="Z75" s="17"/>
      <c r="AA75" s="17"/>
      <c r="AB75" s="98">
        <f t="shared" si="9"/>
        <v>297</v>
      </c>
      <c r="AD75" s="566"/>
      <c r="AE75" s="566"/>
      <c r="AF75" s="590"/>
      <c r="AG75" s="590"/>
      <c r="AH75" s="581"/>
      <c r="AK75" s="566"/>
      <c r="AL75" s="566"/>
      <c r="AM75" s="566"/>
      <c r="AN75" s="566"/>
      <c r="AO75" s="581"/>
    </row>
    <row r="76" spans="1:41" s="524" customFormat="1">
      <c r="A76" s="23" t="s">
        <v>103</v>
      </c>
      <c r="B76" s="17">
        <v>7</v>
      </c>
      <c r="C76" s="17">
        <v>5</v>
      </c>
      <c r="D76" s="17">
        <v>2</v>
      </c>
      <c r="E76" s="17">
        <v>2</v>
      </c>
      <c r="F76" s="17">
        <v>0</v>
      </c>
      <c r="G76" s="17"/>
      <c r="H76" s="17"/>
      <c r="I76" s="17"/>
      <c r="J76" s="17"/>
      <c r="K76" s="17"/>
      <c r="L76" s="17"/>
      <c r="M76" s="17"/>
      <c r="N76" s="98">
        <f t="shared" si="8"/>
        <v>16</v>
      </c>
      <c r="O76" s="77"/>
      <c r="P76" s="17">
        <v>0</v>
      </c>
      <c r="Q76" s="17">
        <v>1</v>
      </c>
      <c r="R76" s="17">
        <v>11</v>
      </c>
      <c r="S76" s="17">
        <v>7</v>
      </c>
      <c r="T76" s="17">
        <v>4</v>
      </c>
      <c r="U76" s="17"/>
      <c r="V76" s="17"/>
      <c r="W76" s="17"/>
      <c r="X76" s="17"/>
      <c r="Y76" s="17"/>
      <c r="Z76" s="17"/>
      <c r="AA76" s="17"/>
      <c r="AB76" s="98">
        <f t="shared" si="9"/>
        <v>23</v>
      </c>
      <c r="AD76" s="566"/>
      <c r="AE76" s="566"/>
      <c r="AF76" s="590"/>
      <c r="AG76" s="590"/>
      <c r="AH76" s="581"/>
      <c r="AK76" s="566"/>
      <c r="AL76" s="566"/>
      <c r="AM76" s="566"/>
      <c r="AN76" s="566"/>
      <c r="AO76" s="581"/>
    </row>
    <row r="77" spans="1:41" s="524" customFormat="1">
      <c r="A77" s="23" t="s">
        <v>104</v>
      </c>
      <c r="B77" s="17">
        <v>10</v>
      </c>
      <c r="C77" s="17">
        <v>16</v>
      </c>
      <c r="D77" s="17">
        <v>4</v>
      </c>
      <c r="E77" s="17">
        <v>1</v>
      </c>
      <c r="F77" s="17">
        <v>11</v>
      </c>
      <c r="G77" s="17"/>
      <c r="H77" s="17"/>
      <c r="I77" s="17"/>
      <c r="J77" s="17"/>
      <c r="K77" s="17"/>
      <c r="L77" s="17"/>
      <c r="M77" s="17"/>
      <c r="N77" s="98">
        <f t="shared" si="8"/>
        <v>42</v>
      </c>
      <c r="O77" s="77"/>
      <c r="P77" s="17">
        <v>12</v>
      </c>
      <c r="Q77" s="17">
        <v>6</v>
      </c>
      <c r="R77" s="17">
        <v>19</v>
      </c>
      <c r="S77" s="17">
        <v>10</v>
      </c>
      <c r="T77" s="17">
        <v>10</v>
      </c>
      <c r="U77" s="17"/>
      <c r="V77" s="17"/>
      <c r="W77" s="17"/>
      <c r="X77" s="17"/>
      <c r="Y77" s="17"/>
      <c r="Z77" s="17"/>
      <c r="AA77" s="17"/>
      <c r="AB77" s="98">
        <f t="shared" si="9"/>
        <v>57</v>
      </c>
      <c r="AD77" s="566"/>
      <c r="AE77" s="566"/>
      <c r="AF77" s="590"/>
      <c r="AG77" s="590"/>
      <c r="AH77" s="581"/>
      <c r="AK77" s="566"/>
      <c r="AL77" s="566"/>
      <c r="AM77" s="566"/>
      <c r="AN77" s="566"/>
      <c r="AO77" s="581"/>
    </row>
    <row r="78" spans="1:41" s="524" customFormat="1">
      <c r="A78" s="23" t="s">
        <v>38</v>
      </c>
      <c r="B78" s="17">
        <v>205</v>
      </c>
      <c r="C78" s="17">
        <v>276</v>
      </c>
      <c r="D78" s="17">
        <v>89</v>
      </c>
      <c r="E78" s="17">
        <v>94</v>
      </c>
      <c r="F78" s="17">
        <v>21</v>
      </c>
      <c r="G78" s="17"/>
      <c r="H78" s="17"/>
      <c r="I78" s="17"/>
      <c r="J78" s="17"/>
      <c r="K78" s="17"/>
      <c r="L78" s="17"/>
      <c r="M78" s="17"/>
      <c r="N78" s="98">
        <f t="shared" si="8"/>
        <v>685</v>
      </c>
      <c r="O78" s="77"/>
      <c r="P78" s="17">
        <v>261</v>
      </c>
      <c r="Q78" s="17">
        <v>326</v>
      </c>
      <c r="R78" s="17">
        <v>155</v>
      </c>
      <c r="S78" s="17">
        <v>75</v>
      </c>
      <c r="T78" s="17">
        <v>26</v>
      </c>
      <c r="U78" s="17"/>
      <c r="V78" s="17"/>
      <c r="W78" s="17"/>
      <c r="X78" s="17"/>
      <c r="Y78" s="17"/>
      <c r="Z78" s="17"/>
      <c r="AA78" s="17"/>
      <c r="AB78" s="98">
        <f t="shared" si="9"/>
        <v>843</v>
      </c>
      <c r="AD78" s="566"/>
      <c r="AE78" s="566"/>
      <c r="AF78" s="590"/>
      <c r="AG78" s="590"/>
      <c r="AH78" s="581"/>
      <c r="AK78" s="566"/>
      <c r="AL78" s="566"/>
      <c r="AM78" s="566"/>
      <c r="AN78" s="566"/>
      <c r="AO78" s="581"/>
    </row>
    <row r="79" spans="1:41" s="524" customFormat="1">
      <c r="A79" s="23" t="s">
        <v>42</v>
      </c>
      <c r="B79" s="17">
        <v>302</v>
      </c>
      <c r="C79" s="17">
        <v>204</v>
      </c>
      <c r="D79" s="17">
        <v>96</v>
      </c>
      <c r="E79" s="17">
        <v>68</v>
      </c>
      <c r="F79" s="17">
        <v>25</v>
      </c>
      <c r="G79" s="17"/>
      <c r="H79" s="17"/>
      <c r="I79" s="17"/>
      <c r="J79" s="17"/>
      <c r="K79" s="17"/>
      <c r="L79" s="17"/>
      <c r="M79" s="17"/>
      <c r="N79" s="98">
        <f t="shared" si="8"/>
        <v>695</v>
      </c>
      <c r="O79" s="77"/>
      <c r="P79" s="17">
        <v>248</v>
      </c>
      <c r="Q79" s="17">
        <v>325</v>
      </c>
      <c r="R79" s="17">
        <v>169</v>
      </c>
      <c r="S79" s="17">
        <v>42</v>
      </c>
      <c r="T79" s="17">
        <v>24</v>
      </c>
      <c r="U79" s="17"/>
      <c r="V79" s="17"/>
      <c r="W79" s="17"/>
      <c r="X79" s="17"/>
      <c r="Y79" s="17"/>
      <c r="Z79" s="17"/>
      <c r="AA79" s="17"/>
      <c r="AB79" s="98">
        <f t="shared" si="9"/>
        <v>808</v>
      </c>
      <c r="AD79" s="566"/>
      <c r="AE79" s="566"/>
      <c r="AF79" s="590"/>
      <c r="AG79" s="590"/>
      <c r="AH79" s="581"/>
      <c r="AK79" s="566"/>
      <c r="AL79" s="566"/>
      <c r="AM79" s="566"/>
      <c r="AN79" s="566"/>
      <c r="AO79" s="581"/>
    </row>
    <row r="80" spans="1:41" s="524" customFormat="1">
      <c r="A80" s="23" t="s">
        <v>33</v>
      </c>
      <c r="B80" s="17">
        <v>198</v>
      </c>
      <c r="C80" s="17">
        <v>216</v>
      </c>
      <c r="D80" s="17">
        <v>273</v>
      </c>
      <c r="E80" s="17">
        <v>255</v>
      </c>
      <c r="F80" s="17">
        <v>165</v>
      </c>
      <c r="G80" s="17"/>
      <c r="H80" s="17"/>
      <c r="I80" s="17"/>
      <c r="J80" s="17"/>
      <c r="K80" s="17"/>
      <c r="L80" s="17"/>
      <c r="M80" s="17"/>
      <c r="N80" s="98">
        <f t="shared" si="8"/>
        <v>1107</v>
      </c>
      <c r="O80" s="77"/>
      <c r="P80" s="17">
        <v>204</v>
      </c>
      <c r="Q80" s="17">
        <v>251</v>
      </c>
      <c r="R80" s="17">
        <v>226</v>
      </c>
      <c r="S80" s="17">
        <v>153</v>
      </c>
      <c r="T80" s="17">
        <v>188</v>
      </c>
      <c r="U80" s="17"/>
      <c r="V80" s="17"/>
      <c r="W80" s="17"/>
      <c r="X80" s="17"/>
      <c r="Y80" s="17"/>
      <c r="Z80" s="17"/>
      <c r="AA80" s="17"/>
      <c r="AB80" s="98">
        <f t="shared" si="9"/>
        <v>1022</v>
      </c>
      <c r="AD80" s="566"/>
      <c r="AE80" s="566"/>
      <c r="AF80" s="590"/>
      <c r="AG80" s="590"/>
      <c r="AH80" s="581"/>
      <c r="AK80" s="566"/>
      <c r="AL80" s="566"/>
      <c r="AM80" s="566"/>
      <c r="AN80" s="566"/>
      <c r="AO80" s="581"/>
    </row>
    <row r="81" spans="1:41" s="524" customFormat="1">
      <c r="A81" s="23" t="s">
        <v>34</v>
      </c>
      <c r="B81" s="17">
        <v>657</v>
      </c>
      <c r="C81" s="17">
        <v>590</v>
      </c>
      <c r="D81" s="17">
        <v>221</v>
      </c>
      <c r="E81" s="17">
        <v>467</v>
      </c>
      <c r="F81" s="17">
        <v>203</v>
      </c>
      <c r="G81" s="17"/>
      <c r="H81" s="17"/>
      <c r="I81" s="17"/>
      <c r="J81" s="17"/>
      <c r="K81" s="17"/>
      <c r="L81" s="17"/>
      <c r="M81" s="17"/>
      <c r="N81" s="98">
        <f t="shared" si="8"/>
        <v>2138</v>
      </c>
      <c r="O81" s="77"/>
      <c r="P81" s="17">
        <v>507</v>
      </c>
      <c r="Q81" s="17">
        <v>468</v>
      </c>
      <c r="R81" s="17">
        <v>399</v>
      </c>
      <c r="S81" s="17">
        <v>381</v>
      </c>
      <c r="T81" s="17">
        <v>305</v>
      </c>
      <c r="U81" s="17"/>
      <c r="V81" s="17"/>
      <c r="W81" s="17"/>
      <c r="X81" s="17"/>
      <c r="Y81" s="17"/>
      <c r="Z81" s="17"/>
      <c r="AA81" s="17"/>
      <c r="AB81" s="98">
        <f t="shared" si="9"/>
        <v>2060</v>
      </c>
      <c r="AD81" s="566"/>
      <c r="AE81" s="566"/>
      <c r="AF81" s="590"/>
      <c r="AG81" s="590"/>
      <c r="AH81" s="581"/>
      <c r="AK81" s="566"/>
      <c r="AL81" s="566"/>
      <c r="AM81" s="566"/>
      <c r="AN81" s="566"/>
      <c r="AO81" s="581"/>
    </row>
    <row r="82" spans="1:41" s="524" customFormat="1">
      <c r="A82" s="23" t="s">
        <v>105</v>
      </c>
      <c r="B82" s="17">
        <v>2</v>
      </c>
      <c r="C82" s="17">
        <v>4</v>
      </c>
      <c r="D82" s="17">
        <v>0</v>
      </c>
      <c r="E82" s="17">
        <v>8</v>
      </c>
      <c r="F82" s="17">
        <v>0</v>
      </c>
      <c r="G82" s="17"/>
      <c r="H82" s="17"/>
      <c r="I82" s="17"/>
      <c r="J82" s="17"/>
      <c r="K82" s="17"/>
      <c r="L82" s="17"/>
      <c r="M82" s="17"/>
      <c r="N82" s="98">
        <f t="shared" si="8"/>
        <v>14</v>
      </c>
      <c r="O82" s="77"/>
      <c r="P82" s="17">
        <v>0</v>
      </c>
      <c r="Q82" s="17">
        <v>14</v>
      </c>
      <c r="R82" s="17">
        <v>0</v>
      </c>
      <c r="S82" s="17">
        <v>0</v>
      </c>
      <c r="T82" s="17">
        <v>0</v>
      </c>
      <c r="U82" s="17"/>
      <c r="V82" s="17"/>
      <c r="W82" s="17"/>
      <c r="X82" s="17"/>
      <c r="Y82" s="17"/>
      <c r="Z82" s="17"/>
      <c r="AA82" s="17"/>
      <c r="AB82" s="98">
        <f t="shared" si="9"/>
        <v>14</v>
      </c>
      <c r="AD82" s="566"/>
      <c r="AE82" s="566"/>
      <c r="AF82" s="590"/>
      <c r="AG82" s="590"/>
      <c r="AH82" s="581"/>
      <c r="AK82" s="566"/>
      <c r="AL82" s="566"/>
      <c r="AM82" s="566"/>
      <c r="AN82" s="566"/>
      <c r="AO82" s="581"/>
    </row>
    <row r="83" spans="1:41" s="524" customFormat="1">
      <c r="A83" s="23" t="s">
        <v>106</v>
      </c>
      <c r="B83" s="17">
        <v>5</v>
      </c>
      <c r="C83" s="17">
        <v>33</v>
      </c>
      <c r="D83" s="17">
        <v>4</v>
      </c>
      <c r="E83" s="17">
        <v>8</v>
      </c>
      <c r="F83" s="17">
        <v>2</v>
      </c>
      <c r="G83" s="17"/>
      <c r="H83" s="17"/>
      <c r="I83" s="17"/>
      <c r="J83" s="17"/>
      <c r="K83" s="17"/>
      <c r="L83" s="17"/>
      <c r="M83" s="17"/>
      <c r="N83" s="98">
        <f t="shared" si="8"/>
        <v>52</v>
      </c>
      <c r="O83" s="77"/>
      <c r="P83" s="17">
        <v>34</v>
      </c>
      <c r="Q83" s="17">
        <v>17</v>
      </c>
      <c r="R83" s="17">
        <v>4</v>
      </c>
      <c r="S83" s="17">
        <v>29</v>
      </c>
      <c r="T83" s="17">
        <v>3</v>
      </c>
      <c r="U83" s="17"/>
      <c r="V83" s="17"/>
      <c r="W83" s="17"/>
      <c r="X83" s="17"/>
      <c r="Y83" s="17"/>
      <c r="Z83" s="17"/>
      <c r="AA83" s="17"/>
      <c r="AB83" s="98">
        <f t="shared" si="9"/>
        <v>87</v>
      </c>
      <c r="AD83" s="566"/>
      <c r="AE83" s="566"/>
      <c r="AF83" s="590"/>
      <c r="AG83" s="590"/>
      <c r="AH83" s="581"/>
      <c r="AK83" s="566"/>
      <c r="AL83" s="566"/>
      <c r="AM83" s="566"/>
      <c r="AN83" s="566"/>
      <c r="AO83" s="581"/>
    </row>
    <row r="84" spans="1:41" s="524" customFormat="1">
      <c r="A84" s="23" t="s">
        <v>107</v>
      </c>
      <c r="B84" s="17">
        <v>71</v>
      </c>
      <c r="C84" s="17">
        <v>12</v>
      </c>
      <c r="D84" s="17">
        <v>12</v>
      </c>
      <c r="E84" s="17">
        <v>0</v>
      </c>
      <c r="F84" s="17">
        <v>4</v>
      </c>
      <c r="G84" s="17"/>
      <c r="H84" s="17"/>
      <c r="I84" s="17"/>
      <c r="J84" s="17"/>
      <c r="K84" s="17"/>
      <c r="L84" s="17"/>
      <c r="M84" s="17"/>
      <c r="N84" s="98">
        <f t="shared" si="8"/>
        <v>99</v>
      </c>
      <c r="O84" s="77"/>
      <c r="P84" s="17">
        <v>30</v>
      </c>
      <c r="Q84" s="17">
        <v>25</v>
      </c>
      <c r="R84" s="17">
        <v>3</v>
      </c>
      <c r="S84" s="17">
        <v>9</v>
      </c>
      <c r="T84" s="17">
        <v>4</v>
      </c>
      <c r="U84" s="17"/>
      <c r="V84" s="17"/>
      <c r="W84" s="17"/>
      <c r="X84" s="17"/>
      <c r="Y84" s="17"/>
      <c r="Z84" s="17"/>
      <c r="AA84" s="17"/>
      <c r="AB84" s="98">
        <f t="shared" si="9"/>
        <v>71</v>
      </c>
      <c r="AD84" s="566"/>
      <c r="AE84" s="566"/>
      <c r="AF84" s="590"/>
      <c r="AG84" s="590"/>
      <c r="AH84" s="581"/>
      <c r="AK84" s="566"/>
      <c r="AL84" s="566"/>
      <c r="AM84" s="566"/>
      <c r="AN84" s="566"/>
      <c r="AO84" s="581"/>
    </row>
    <row r="85" spans="1:41" s="524" customFormat="1">
      <c r="A85" s="23" t="s">
        <v>108</v>
      </c>
      <c r="B85" s="17">
        <v>40</v>
      </c>
      <c r="C85" s="17">
        <v>2</v>
      </c>
      <c r="D85" s="17">
        <v>2</v>
      </c>
      <c r="E85" s="17">
        <v>0</v>
      </c>
      <c r="F85" s="17">
        <v>2</v>
      </c>
      <c r="G85" s="17"/>
      <c r="H85" s="17"/>
      <c r="I85" s="17"/>
      <c r="J85" s="17"/>
      <c r="K85" s="17"/>
      <c r="L85" s="17"/>
      <c r="M85" s="17"/>
      <c r="N85" s="98">
        <f t="shared" si="8"/>
        <v>46</v>
      </c>
      <c r="O85" s="77"/>
      <c r="P85" s="17">
        <v>8</v>
      </c>
      <c r="Q85" s="17">
        <v>21</v>
      </c>
      <c r="R85" s="17">
        <v>16</v>
      </c>
      <c r="S85" s="17">
        <v>2</v>
      </c>
      <c r="T85" s="17">
        <v>7</v>
      </c>
      <c r="U85" s="17"/>
      <c r="V85" s="17"/>
      <c r="W85" s="17"/>
      <c r="X85" s="17"/>
      <c r="Y85" s="17"/>
      <c r="Z85" s="17"/>
      <c r="AA85" s="17"/>
      <c r="AB85" s="98">
        <f t="shared" si="9"/>
        <v>54</v>
      </c>
      <c r="AD85" s="566"/>
      <c r="AE85" s="566"/>
      <c r="AF85" s="590"/>
      <c r="AG85" s="590"/>
      <c r="AH85" s="581"/>
      <c r="AK85" s="566"/>
      <c r="AL85" s="566"/>
      <c r="AM85" s="566"/>
      <c r="AN85" s="566"/>
      <c r="AO85" s="581"/>
    </row>
    <row r="86" spans="1:41" s="524" customFormat="1">
      <c r="A86" s="23" t="s">
        <v>40</v>
      </c>
      <c r="B86" s="17">
        <v>101</v>
      </c>
      <c r="C86" s="17">
        <v>41</v>
      </c>
      <c r="D86" s="17">
        <v>21</v>
      </c>
      <c r="E86" s="17">
        <v>37</v>
      </c>
      <c r="F86" s="17">
        <v>44</v>
      </c>
      <c r="G86" s="17"/>
      <c r="H86" s="17"/>
      <c r="I86" s="17"/>
      <c r="J86" s="17"/>
      <c r="K86" s="17"/>
      <c r="L86" s="17"/>
      <c r="M86" s="17"/>
      <c r="N86" s="98">
        <f t="shared" si="8"/>
        <v>244</v>
      </c>
      <c r="O86" s="77"/>
      <c r="P86" s="17">
        <v>78</v>
      </c>
      <c r="Q86" s="17">
        <v>50</v>
      </c>
      <c r="R86" s="17">
        <v>101</v>
      </c>
      <c r="S86" s="17">
        <v>83</v>
      </c>
      <c r="T86" s="17">
        <v>78</v>
      </c>
      <c r="U86" s="17"/>
      <c r="V86" s="17"/>
      <c r="W86" s="17"/>
      <c r="X86" s="17"/>
      <c r="Y86" s="17"/>
      <c r="Z86" s="17"/>
      <c r="AA86" s="17"/>
      <c r="AB86" s="98">
        <f t="shared" si="9"/>
        <v>390</v>
      </c>
      <c r="AD86" s="566"/>
      <c r="AE86" s="566"/>
      <c r="AF86" s="590"/>
      <c r="AG86" s="590"/>
      <c r="AH86" s="581"/>
      <c r="AK86" s="566"/>
      <c r="AL86" s="566"/>
      <c r="AM86" s="566"/>
      <c r="AN86" s="566"/>
      <c r="AO86" s="581"/>
    </row>
    <row r="87" spans="1:41" s="524" customFormat="1">
      <c r="A87" s="23" t="s">
        <v>35</v>
      </c>
      <c r="B87" s="17">
        <v>175</v>
      </c>
      <c r="C87" s="17">
        <v>123</v>
      </c>
      <c r="D87" s="17">
        <v>56</v>
      </c>
      <c r="E87" s="17">
        <v>120</v>
      </c>
      <c r="F87" s="17">
        <v>63</v>
      </c>
      <c r="G87" s="17"/>
      <c r="H87" s="17"/>
      <c r="I87" s="17"/>
      <c r="J87" s="17"/>
      <c r="K87" s="17"/>
      <c r="L87" s="17"/>
      <c r="M87" s="17"/>
      <c r="N87" s="98">
        <f t="shared" si="8"/>
        <v>537</v>
      </c>
      <c r="O87" s="77"/>
      <c r="P87" s="17">
        <v>208</v>
      </c>
      <c r="Q87" s="17">
        <v>149</v>
      </c>
      <c r="R87" s="17">
        <v>140</v>
      </c>
      <c r="S87" s="17">
        <v>71</v>
      </c>
      <c r="T87" s="17">
        <v>66</v>
      </c>
      <c r="U87" s="17"/>
      <c r="V87" s="17"/>
      <c r="W87" s="17"/>
      <c r="X87" s="17"/>
      <c r="Y87" s="17"/>
      <c r="Z87" s="17"/>
      <c r="AA87" s="17"/>
      <c r="AB87" s="98">
        <f t="shared" si="9"/>
        <v>634</v>
      </c>
      <c r="AD87" s="566"/>
      <c r="AE87" s="566"/>
      <c r="AF87" s="590"/>
      <c r="AG87" s="590"/>
      <c r="AH87" s="581"/>
      <c r="AK87" s="566"/>
      <c r="AL87" s="566"/>
      <c r="AM87" s="566"/>
      <c r="AN87" s="566"/>
      <c r="AO87" s="581"/>
    </row>
    <row r="88" spans="1:41" s="524" customFormat="1">
      <c r="A88" s="23" t="s">
        <v>109</v>
      </c>
      <c r="B88" s="17">
        <v>12</v>
      </c>
      <c r="C88" s="17">
        <v>3</v>
      </c>
      <c r="D88" s="17">
        <v>7</v>
      </c>
      <c r="E88" s="17">
        <v>8</v>
      </c>
      <c r="F88" s="17">
        <v>10</v>
      </c>
      <c r="G88" s="17"/>
      <c r="H88" s="17"/>
      <c r="I88" s="17"/>
      <c r="J88" s="17"/>
      <c r="K88" s="17"/>
      <c r="L88" s="17"/>
      <c r="M88" s="17"/>
      <c r="N88" s="98">
        <f t="shared" si="8"/>
        <v>40</v>
      </c>
      <c r="O88" s="77"/>
      <c r="P88" s="17">
        <v>4</v>
      </c>
      <c r="Q88" s="17">
        <v>8</v>
      </c>
      <c r="R88" s="17">
        <v>14</v>
      </c>
      <c r="S88" s="17">
        <v>0</v>
      </c>
      <c r="T88" s="17">
        <v>2</v>
      </c>
      <c r="U88" s="17"/>
      <c r="V88" s="17"/>
      <c r="W88" s="17"/>
      <c r="X88" s="17"/>
      <c r="Y88" s="17"/>
      <c r="Z88" s="17"/>
      <c r="AA88" s="17"/>
      <c r="AB88" s="98">
        <f t="shared" si="9"/>
        <v>28</v>
      </c>
      <c r="AD88" s="566"/>
      <c r="AE88" s="566"/>
      <c r="AF88" s="590"/>
      <c r="AG88" s="590"/>
      <c r="AH88" s="581"/>
      <c r="AK88" s="566"/>
      <c r="AL88" s="566"/>
      <c r="AM88" s="566"/>
      <c r="AN88" s="566"/>
      <c r="AO88" s="581"/>
    </row>
    <row r="89" spans="1:41" s="524" customFormat="1">
      <c r="A89" s="23" t="s">
        <v>110</v>
      </c>
      <c r="B89" s="17">
        <v>5</v>
      </c>
      <c r="C89" s="17">
        <v>0</v>
      </c>
      <c r="D89" s="17">
        <v>5</v>
      </c>
      <c r="E89" s="17">
        <v>1</v>
      </c>
      <c r="F89" s="17">
        <v>0</v>
      </c>
      <c r="G89" s="17"/>
      <c r="H89" s="17"/>
      <c r="I89" s="17"/>
      <c r="J89" s="17"/>
      <c r="K89" s="17"/>
      <c r="L89" s="17"/>
      <c r="M89" s="17"/>
      <c r="N89" s="98">
        <f t="shared" si="8"/>
        <v>11</v>
      </c>
      <c r="O89" s="77"/>
      <c r="P89" s="17">
        <v>0</v>
      </c>
      <c r="Q89" s="17">
        <v>9</v>
      </c>
      <c r="R89" s="17">
        <v>0</v>
      </c>
      <c r="S89" s="17">
        <v>0</v>
      </c>
      <c r="T89" s="17">
        <v>4</v>
      </c>
      <c r="U89" s="17"/>
      <c r="V89" s="17"/>
      <c r="W89" s="17"/>
      <c r="X89" s="17"/>
      <c r="Y89" s="17"/>
      <c r="Z89" s="17"/>
      <c r="AA89" s="17"/>
      <c r="AB89" s="98">
        <f t="shared" si="9"/>
        <v>13</v>
      </c>
      <c r="AD89" s="566"/>
      <c r="AE89" s="566"/>
      <c r="AF89" s="590"/>
      <c r="AG89" s="590"/>
      <c r="AH89" s="581"/>
      <c r="AK89" s="566"/>
      <c r="AL89" s="566"/>
      <c r="AM89" s="566"/>
      <c r="AN89" s="566"/>
      <c r="AO89" s="581"/>
    </row>
    <row r="90" spans="1:41" s="524" customFormat="1">
      <c r="A90" s="23" t="s">
        <v>37</v>
      </c>
      <c r="B90" s="17">
        <v>112</v>
      </c>
      <c r="C90" s="17">
        <v>82</v>
      </c>
      <c r="D90" s="17">
        <v>34</v>
      </c>
      <c r="E90" s="17">
        <v>186</v>
      </c>
      <c r="F90" s="17">
        <v>165</v>
      </c>
      <c r="G90" s="17"/>
      <c r="H90" s="17"/>
      <c r="I90" s="17"/>
      <c r="J90" s="17"/>
      <c r="K90" s="17"/>
      <c r="L90" s="17"/>
      <c r="M90" s="17"/>
      <c r="N90" s="98">
        <f t="shared" si="8"/>
        <v>579</v>
      </c>
      <c r="O90" s="77"/>
      <c r="P90" s="17">
        <v>133</v>
      </c>
      <c r="Q90" s="17">
        <v>101</v>
      </c>
      <c r="R90" s="17">
        <v>118</v>
      </c>
      <c r="S90" s="17">
        <v>118</v>
      </c>
      <c r="T90" s="17">
        <v>89</v>
      </c>
      <c r="U90" s="17"/>
      <c r="V90" s="17"/>
      <c r="W90" s="17"/>
      <c r="X90" s="17"/>
      <c r="Y90" s="17"/>
      <c r="Z90" s="17"/>
      <c r="AA90" s="17"/>
      <c r="AB90" s="98">
        <f t="shared" si="9"/>
        <v>559</v>
      </c>
      <c r="AD90" s="566"/>
      <c r="AE90" s="566"/>
      <c r="AF90" s="590"/>
      <c r="AG90" s="590"/>
      <c r="AH90" s="581"/>
      <c r="AK90" s="566"/>
      <c r="AL90" s="566"/>
      <c r="AM90" s="566"/>
      <c r="AN90" s="566"/>
      <c r="AO90" s="581"/>
    </row>
    <row r="91" spans="1:41" s="524" customFormat="1">
      <c r="A91" s="23" t="s">
        <v>36</v>
      </c>
      <c r="B91" s="17">
        <v>624</v>
      </c>
      <c r="C91" s="17">
        <v>565</v>
      </c>
      <c r="D91" s="17">
        <v>552</v>
      </c>
      <c r="E91" s="17">
        <v>107</v>
      </c>
      <c r="F91" s="17">
        <v>25</v>
      </c>
      <c r="G91" s="17"/>
      <c r="H91" s="17"/>
      <c r="I91" s="17"/>
      <c r="J91" s="17"/>
      <c r="K91" s="17"/>
      <c r="L91" s="17"/>
      <c r="M91" s="17"/>
      <c r="N91" s="98">
        <f t="shared" si="8"/>
        <v>1873</v>
      </c>
      <c r="O91" s="77"/>
      <c r="P91" s="17">
        <v>967</v>
      </c>
      <c r="Q91" s="17">
        <v>784</v>
      </c>
      <c r="R91" s="17">
        <v>883</v>
      </c>
      <c r="S91" s="17">
        <v>107</v>
      </c>
      <c r="T91" s="17">
        <v>15</v>
      </c>
      <c r="U91" s="17"/>
      <c r="V91" s="17"/>
      <c r="W91" s="17"/>
      <c r="X91" s="17"/>
      <c r="Y91" s="17"/>
      <c r="Z91" s="17"/>
      <c r="AA91" s="17"/>
      <c r="AB91" s="98">
        <f t="shared" si="9"/>
        <v>2756</v>
      </c>
      <c r="AD91" s="566"/>
      <c r="AE91" s="566"/>
      <c r="AF91" s="590"/>
      <c r="AG91" s="590"/>
      <c r="AH91" s="581"/>
      <c r="AK91" s="566"/>
      <c r="AL91" s="566"/>
      <c r="AM91" s="566"/>
      <c r="AN91" s="566"/>
      <c r="AO91" s="581"/>
    </row>
    <row r="92" spans="1:41" s="524" customFormat="1">
      <c r="A92" s="23" t="s">
        <v>111</v>
      </c>
      <c r="B92" s="17">
        <v>26</v>
      </c>
      <c r="C92" s="17">
        <v>89</v>
      </c>
      <c r="D92" s="17">
        <v>35</v>
      </c>
      <c r="E92" s="17">
        <v>23</v>
      </c>
      <c r="F92" s="17">
        <v>9</v>
      </c>
      <c r="G92" s="17"/>
      <c r="H92" s="17"/>
      <c r="I92" s="17"/>
      <c r="J92" s="17"/>
      <c r="K92" s="17"/>
      <c r="L92" s="17"/>
      <c r="M92" s="17"/>
      <c r="N92" s="98">
        <f t="shared" si="8"/>
        <v>182</v>
      </c>
      <c r="O92" s="77"/>
      <c r="P92" s="17">
        <v>31</v>
      </c>
      <c r="Q92" s="17">
        <v>63</v>
      </c>
      <c r="R92" s="17">
        <v>34</v>
      </c>
      <c r="S92" s="17">
        <v>25</v>
      </c>
      <c r="T92" s="17">
        <v>28</v>
      </c>
      <c r="U92" s="17"/>
      <c r="V92" s="17"/>
      <c r="W92" s="17"/>
      <c r="X92" s="17"/>
      <c r="Y92" s="17"/>
      <c r="Z92" s="17"/>
      <c r="AA92" s="17"/>
      <c r="AB92" s="98">
        <f t="shared" si="9"/>
        <v>181</v>
      </c>
      <c r="AD92" s="566"/>
      <c r="AE92" s="566"/>
      <c r="AF92" s="590"/>
      <c r="AG92" s="590"/>
      <c r="AH92" s="581"/>
      <c r="AK92" s="566"/>
      <c r="AL92" s="566"/>
      <c r="AM92" s="566"/>
      <c r="AN92" s="566"/>
      <c r="AO92" s="581"/>
    </row>
    <row r="93" spans="1:41" s="524" customFormat="1">
      <c r="A93" s="23" t="s">
        <v>112</v>
      </c>
      <c r="B93" s="17">
        <v>15</v>
      </c>
      <c r="C93" s="17">
        <v>20</v>
      </c>
      <c r="D93" s="17">
        <v>6</v>
      </c>
      <c r="E93" s="17">
        <v>19</v>
      </c>
      <c r="F93" s="17">
        <v>12</v>
      </c>
      <c r="G93" s="17"/>
      <c r="H93" s="17"/>
      <c r="I93" s="17"/>
      <c r="J93" s="17"/>
      <c r="K93" s="17"/>
      <c r="L93" s="17"/>
      <c r="M93" s="17"/>
      <c r="N93" s="98">
        <f t="shared" si="8"/>
        <v>72</v>
      </c>
      <c r="O93" s="77"/>
      <c r="P93" s="17">
        <v>18</v>
      </c>
      <c r="Q93" s="17">
        <v>27</v>
      </c>
      <c r="R93" s="17">
        <v>24</v>
      </c>
      <c r="S93" s="17">
        <v>27</v>
      </c>
      <c r="T93" s="17">
        <v>19</v>
      </c>
      <c r="U93" s="17"/>
      <c r="V93" s="17"/>
      <c r="W93" s="17"/>
      <c r="X93" s="17"/>
      <c r="Y93" s="17"/>
      <c r="Z93" s="17"/>
      <c r="AA93" s="17"/>
      <c r="AB93" s="98">
        <f t="shared" si="9"/>
        <v>115</v>
      </c>
      <c r="AD93" s="566"/>
      <c r="AE93" s="566"/>
      <c r="AF93" s="590"/>
      <c r="AG93" s="590"/>
      <c r="AH93" s="581"/>
      <c r="AK93" s="566"/>
      <c r="AL93" s="566"/>
      <c r="AM93" s="566"/>
      <c r="AN93" s="566"/>
      <c r="AO93" s="581"/>
    </row>
    <row r="94" spans="1:41" s="524" customFormat="1">
      <c r="A94" s="23" t="s">
        <v>113</v>
      </c>
      <c r="B94" s="17">
        <v>3</v>
      </c>
      <c r="C94" s="17">
        <v>8</v>
      </c>
      <c r="D94" s="17">
        <v>8</v>
      </c>
      <c r="E94" s="17">
        <v>8</v>
      </c>
      <c r="F94" s="17">
        <v>5</v>
      </c>
      <c r="G94" s="17"/>
      <c r="H94" s="17"/>
      <c r="I94" s="17"/>
      <c r="J94" s="17"/>
      <c r="K94" s="17"/>
      <c r="L94" s="17"/>
      <c r="M94" s="17"/>
      <c r="N94" s="98">
        <f t="shared" si="8"/>
        <v>32</v>
      </c>
      <c r="O94" s="77"/>
      <c r="P94" s="17">
        <v>25</v>
      </c>
      <c r="Q94" s="17">
        <v>20</v>
      </c>
      <c r="R94" s="17">
        <v>15</v>
      </c>
      <c r="S94" s="17">
        <v>3</v>
      </c>
      <c r="T94" s="17">
        <v>34</v>
      </c>
      <c r="U94" s="17"/>
      <c r="V94" s="17"/>
      <c r="W94" s="17"/>
      <c r="X94" s="17"/>
      <c r="Y94" s="17"/>
      <c r="Z94" s="17"/>
      <c r="AA94" s="17"/>
      <c r="AB94" s="98">
        <f t="shared" si="9"/>
        <v>97</v>
      </c>
      <c r="AD94" s="566"/>
      <c r="AE94" s="566"/>
      <c r="AF94" s="590"/>
      <c r="AG94" s="590"/>
      <c r="AH94" s="581"/>
      <c r="AK94" s="566"/>
      <c r="AL94" s="566"/>
      <c r="AM94" s="566"/>
      <c r="AN94" s="566"/>
      <c r="AO94" s="581"/>
    </row>
    <row r="95" spans="1:41" s="524" customFormat="1">
      <c r="A95" s="23" t="s">
        <v>114</v>
      </c>
      <c r="B95" s="17">
        <v>0</v>
      </c>
      <c r="C95" s="17">
        <v>0</v>
      </c>
      <c r="D95" s="17">
        <v>3</v>
      </c>
      <c r="E95" s="17">
        <v>0</v>
      </c>
      <c r="F95" s="17">
        <v>0</v>
      </c>
      <c r="G95" s="17"/>
      <c r="H95" s="17"/>
      <c r="I95" s="17"/>
      <c r="J95" s="17"/>
      <c r="K95" s="17"/>
      <c r="L95" s="17"/>
      <c r="M95" s="17"/>
      <c r="N95" s="98">
        <f t="shared" si="8"/>
        <v>3</v>
      </c>
      <c r="O95" s="77"/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/>
      <c r="V95" s="17"/>
      <c r="W95" s="17"/>
      <c r="X95" s="17"/>
      <c r="Y95" s="17"/>
      <c r="Z95" s="17"/>
      <c r="AA95" s="17"/>
      <c r="AB95" s="98">
        <f t="shared" si="9"/>
        <v>0</v>
      </c>
      <c r="AD95" s="566"/>
      <c r="AE95" s="566"/>
      <c r="AF95" s="590"/>
      <c r="AG95" s="590"/>
      <c r="AH95" s="581"/>
      <c r="AK95" s="566"/>
      <c r="AL95" s="566"/>
      <c r="AM95" s="566"/>
      <c r="AN95" s="566"/>
      <c r="AO95" s="581"/>
    </row>
    <row r="96" spans="1:41" s="524" customFormat="1">
      <c r="A96" s="23" t="s">
        <v>115</v>
      </c>
      <c r="B96" s="17">
        <v>8</v>
      </c>
      <c r="C96" s="17">
        <v>10</v>
      </c>
      <c r="D96" s="17">
        <v>2</v>
      </c>
      <c r="E96" s="17">
        <v>0</v>
      </c>
      <c r="F96" s="17">
        <v>4</v>
      </c>
      <c r="G96" s="17"/>
      <c r="H96" s="17"/>
      <c r="I96" s="17"/>
      <c r="J96" s="17"/>
      <c r="K96" s="17"/>
      <c r="L96" s="17"/>
      <c r="M96" s="17"/>
      <c r="N96" s="98">
        <f t="shared" si="8"/>
        <v>24</v>
      </c>
      <c r="O96" s="77"/>
      <c r="P96" s="17">
        <v>25</v>
      </c>
      <c r="Q96" s="17">
        <v>22</v>
      </c>
      <c r="R96" s="17">
        <v>5</v>
      </c>
      <c r="S96" s="17">
        <v>0</v>
      </c>
      <c r="T96" s="17">
        <v>0</v>
      </c>
      <c r="U96" s="17"/>
      <c r="V96" s="17"/>
      <c r="W96" s="17"/>
      <c r="X96" s="17"/>
      <c r="Y96" s="17"/>
      <c r="Z96" s="17"/>
      <c r="AA96" s="17"/>
      <c r="AB96" s="98">
        <f t="shared" si="9"/>
        <v>52</v>
      </c>
      <c r="AD96" s="566"/>
      <c r="AE96" s="566"/>
      <c r="AF96" s="590"/>
      <c r="AG96" s="590"/>
      <c r="AH96" s="581"/>
      <c r="AK96" s="566"/>
      <c r="AL96" s="566"/>
      <c r="AM96" s="566"/>
      <c r="AN96" s="566"/>
      <c r="AO96" s="581"/>
    </row>
    <row r="97" spans="1:41" s="524" customFormat="1">
      <c r="A97" s="23" t="s">
        <v>31</v>
      </c>
      <c r="B97" s="17">
        <v>625</v>
      </c>
      <c r="C97" s="17">
        <v>329</v>
      </c>
      <c r="D97" s="17">
        <v>247</v>
      </c>
      <c r="E97" s="17">
        <v>633</v>
      </c>
      <c r="F97" s="17">
        <v>553</v>
      </c>
      <c r="G97" s="17"/>
      <c r="H97" s="17"/>
      <c r="I97" s="17"/>
      <c r="J97" s="17"/>
      <c r="K97" s="17"/>
      <c r="L97" s="17"/>
      <c r="M97" s="17"/>
      <c r="N97" s="98">
        <f t="shared" si="8"/>
        <v>2387</v>
      </c>
      <c r="O97" s="77"/>
      <c r="P97" s="17">
        <v>760</v>
      </c>
      <c r="Q97" s="17">
        <v>577</v>
      </c>
      <c r="R97" s="17">
        <v>814</v>
      </c>
      <c r="S97" s="17">
        <v>539</v>
      </c>
      <c r="T97" s="17">
        <v>679</v>
      </c>
      <c r="U97" s="17"/>
      <c r="V97" s="17"/>
      <c r="W97" s="17"/>
      <c r="X97" s="17"/>
      <c r="Y97" s="17"/>
      <c r="Z97" s="17"/>
      <c r="AA97" s="17"/>
      <c r="AB97" s="98">
        <f t="shared" si="9"/>
        <v>3369</v>
      </c>
      <c r="AD97" s="566"/>
      <c r="AE97" s="566"/>
      <c r="AF97" s="590"/>
      <c r="AG97" s="590"/>
      <c r="AH97" s="581"/>
      <c r="AK97" s="566"/>
      <c r="AL97" s="566"/>
      <c r="AM97" s="566"/>
      <c r="AN97" s="566"/>
      <c r="AO97" s="581"/>
    </row>
    <row r="98" spans="1:41" s="524" customFormat="1">
      <c r="A98" s="23" t="s">
        <v>41</v>
      </c>
      <c r="B98" s="17">
        <v>810</v>
      </c>
      <c r="C98" s="17">
        <v>422</v>
      </c>
      <c r="D98" s="17">
        <v>271</v>
      </c>
      <c r="E98" s="17">
        <v>103</v>
      </c>
      <c r="F98" s="17">
        <v>24</v>
      </c>
      <c r="G98" s="17"/>
      <c r="H98" s="17"/>
      <c r="I98" s="17"/>
      <c r="J98" s="17"/>
      <c r="K98" s="17"/>
      <c r="L98" s="17"/>
      <c r="M98" s="17"/>
      <c r="N98" s="98">
        <f t="shared" si="8"/>
        <v>1630</v>
      </c>
      <c r="O98" s="77"/>
      <c r="P98" s="17">
        <v>1117</v>
      </c>
      <c r="Q98" s="17">
        <v>594</v>
      </c>
      <c r="R98" s="17">
        <v>554</v>
      </c>
      <c r="S98" s="17">
        <v>173</v>
      </c>
      <c r="T98" s="17">
        <v>36</v>
      </c>
      <c r="U98" s="17"/>
      <c r="V98" s="17"/>
      <c r="W98" s="17"/>
      <c r="X98" s="17"/>
      <c r="Y98" s="17"/>
      <c r="Z98" s="17"/>
      <c r="AA98" s="17"/>
      <c r="AB98" s="98">
        <f t="shared" si="9"/>
        <v>2474</v>
      </c>
      <c r="AD98" s="566"/>
      <c r="AE98" s="566"/>
      <c r="AF98" s="590"/>
      <c r="AG98" s="590"/>
      <c r="AH98" s="581"/>
      <c r="AK98" s="566"/>
      <c r="AL98" s="566"/>
      <c r="AM98" s="566"/>
      <c r="AN98" s="566"/>
      <c r="AO98" s="581"/>
    </row>
    <row r="99" spans="1:41" s="524" customFormat="1">
      <c r="A99" s="23" t="s">
        <v>39</v>
      </c>
      <c r="B99" s="17">
        <v>145</v>
      </c>
      <c r="C99" s="17">
        <v>163</v>
      </c>
      <c r="D99" s="17">
        <v>52</v>
      </c>
      <c r="E99" s="17">
        <v>62</v>
      </c>
      <c r="F99" s="17">
        <v>40</v>
      </c>
      <c r="G99" s="17"/>
      <c r="H99" s="17"/>
      <c r="I99" s="17"/>
      <c r="J99" s="17"/>
      <c r="K99" s="17"/>
      <c r="L99" s="17"/>
      <c r="M99" s="17"/>
      <c r="N99" s="98">
        <f t="shared" si="8"/>
        <v>462</v>
      </c>
      <c r="O99" s="77"/>
      <c r="P99" s="17">
        <v>139</v>
      </c>
      <c r="Q99" s="17">
        <v>120</v>
      </c>
      <c r="R99" s="17">
        <v>99</v>
      </c>
      <c r="S99" s="17">
        <v>111</v>
      </c>
      <c r="T99" s="17">
        <v>59</v>
      </c>
      <c r="U99" s="17"/>
      <c r="V99" s="17"/>
      <c r="W99" s="17"/>
      <c r="X99" s="17"/>
      <c r="Y99" s="17"/>
      <c r="Z99" s="17"/>
      <c r="AA99" s="17"/>
      <c r="AB99" s="98">
        <f t="shared" si="9"/>
        <v>528</v>
      </c>
      <c r="AD99" s="566"/>
      <c r="AE99" s="566"/>
      <c r="AF99" s="590"/>
      <c r="AG99" s="590"/>
      <c r="AH99" s="581"/>
      <c r="AK99" s="566"/>
      <c r="AL99" s="566"/>
      <c r="AM99" s="566"/>
      <c r="AN99" s="566"/>
      <c r="AO99" s="581"/>
    </row>
    <row r="100" spans="1:41" s="524" customFormat="1">
      <c r="A100" s="23" t="s">
        <v>116</v>
      </c>
      <c r="B100" s="17">
        <v>43</v>
      </c>
      <c r="C100" s="17">
        <v>19</v>
      </c>
      <c r="D100" s="17">
        <v>12</v>
      </c>
      <c r="E100" s="17">
        <v>2</v>
      </c>
      <c r="F100" s="17">
        <v>237</v>
      </c>
      <c r="G100" s="17"/>
      <c r="H100" s="17"/>
      <c r="I100" s="17"/>
      <c r="J100" s="17"/>
      <c r="K100" s="17"/>
      <c r="L100" s="17"/>
      <c r="M100" s="17"/>
      <c r="N100" s="98">
        <f t="shared" si="8"/>
        <v>313</v>
      </c>
      <c r="O100" s="77"/>
      <c r="P100" s="17">
        <v>17</v>
      </c>
      <c r="Q100" s="17">
        <v>23</v>
      </c>
      <c r="R100" s="17">
        <v>14</v>
      </c>
      <c r="S100" s="17">
        <v>33</v>
      </c>
      <c r="T100" s="17">
        <v>15</v>
      </c>
      <c r="U100" s="17"/>
      <c r="V100" s="17"/>
      <c r="W100" s="17"/>
      <c r="X100" s="17"/>
      <c r="Y100" s="17"/>
      <c r="Z100" s="17"/>
      <c r="AA100" s="17"/>
      <c r="AB100" s="98">
        <f t="shared" si="9"/>
        <v>102</v>
      </c>
      <c r="AD100" s="566"/>
      <c r="AE100" s="566"/>
      <c r="AF100" s="590"/>
      <c r="AG100" s="590"/>
      <c r="AH100" s="581"/>
      <c r="AK100" s="566"/>
      <c r="AL100" s="566"/>
      <c r="AM100" s="566"/>
      <c r="AN100" s="566"/>
      <c r="AO100" s="581"/>
    </row>
    <row r="101" spans="1:41" s="524" customFormat="1">
      <c r="A101" s="25" t="s">
        <v>32</v>
      </c>
      <c r="B101" s="20">
        <v>879</v>
      </c>
      <c r="C101" s="20">
        <v>413</v>
      </c>
      <c r="D101" s="20">
        <v>232</v>
      </c>
      <c r="E101" s="20">
        <v>412</v>
      </c>
      <c r="F101" s="20">
        <v>262</v>
      </c>
      <c r="G101" s="20"/>
      <c r="H101" s="20"/>
      <c r="I101" s="20"/>
      <c r="J101" s="20"/>
      <c r="K101" s="20"/>
      <c r="L101" s="20"/>
      <c r="M101" s="20"/>
      <c r="N101" s="99">
        <f t="shared" si="8"/>
        <v>2198</v>
      </c>
      <c r="O101" s="70"/>
      <c r="P101" s="20">
        <v>704</v>
      </c>
      <c r="Q101" s="20">
        <v>668</v>
      </c>
      <c r="R101" s="20">
        <v>655</v>
      </c>
      <c r="S101" s="20">
        <v>425</v>
      </c>
      <c r="T101" s="20">
        <v>348</v>
      </c>
      <c r="U101" s="20"/>
      <c r="V101" s="20"/>
      <c r="W101" s="20"/>
      <c r="X101" s="20"/>
      <c r="Y101" s="20"/>
      <c r="Z101" s="20"/>
      <c r="AA101" s="20"/>
      <c r="AB101" s="99">
        <f t="shared" si="9"/>
        <v>2800</v>
      </c>
      <c r="AD101" s="566"/>
      <c r="AE101" s="566"/>
      <c r="AF101" s="590"/>
      <c r="AG101" s="590"/>
      <c r="AH101" s="581"/>
      <c r="AK101" s="566"/>
      <c r="AL101" s="566"/>
      <c r="AM101" s="566"/>
      <c r="AN101" s="566"/>
      <c r="AO101" s="581"/>
    </row>
    <row r="102" spans="1:41" s="524" customFormat="1">
      <c r="A102" s="23" t="s">
        <v>117</v>
      </c>
      <c r="B102" s="17">
        <v>11</v>
      </c>
      <c r="C102" s="17">
        <v>50</v>
      </c>
      <c r="D102" s="17">
        <v>5</v>
      </c>
      <c r="E102" s="17">
        <v>11</v>
      </c>
      <c r="F102" s="17">
        <v>11</v>
      </c>
      <c r="G102" s="17"/>
      <c r="H102" s="17"/>
      <c r="I102" s="17"/>
      <c r="J102" s="17"/>
      <c r="K102" s="17"/>
      <c r="L102" s="17"/>
      <c r="M102" s="17"/>
      <c r="N102" s="98">
        <f t="shared" si="8"/>
        <v>88</v>
      </c>
      <c r="O102" s="77"/>
      <c r="P102" s="17">
        <v>101</v>
      </c>
      <c r="Q102" s="17">
        <v>87</v>
      </c>
      <c r="R102" s="17">
        <v>92</v>
      </c>
      <c r="S102" s="17">
        <v>37</v>
      </c>
      <c r="T102" s="17">
        <v>38</v>
      </c>
      <c r="U102" s="17"/>
      <c r="V102" s="17"/>
      <c r="W102" s="17"/>
      <c r="X102" s="17"/>
      <c r="Y102" s="17"/>
      <c r="Z102" s="17"/>
      <c r="AA102" s="17"/>
      <c r="AB102" s="98">
        <f t="shared" si="9"/>
        <v>355</v>
      </c>
      <c r="AD102" s="566"/>
      <c r="AE102" s="566"/>
      <c r="AF102" s="590"/>
      <c r="AG102" s="590"/>
      <c r="AH102" s="581"/>
      <c r="AK102" s="566"/>
      <c r="AL102" s="566"/>
      <c r="AM102" s="566"/>
      <c r="AN102" s="566"/>
      <c r="AO102" s="581"/>
    </row>
    <row r="103" spans="1:41" s="524" customFormat="1">
      <c r="A103" s="23" t="s">
        <v>118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/>
      <c r="H103" s="17"/>
      <c r="I103" s="17"/>
      <c r="J103" s="17"/>
      <c r="K103" s="17"/>
      <c r="L103" s="17"/>
      <c r="M103" s="17"/>
      <c r="N103" s="98">
        <f t="shared" si="8"/>
        <v>0</v>
      </c>
      <c r="O103" s="77"/>
      <c r="P103" s="17">
        <v>0</v>
      </c>
      <c r="Q103" s="17">
        <v>0</v>
      </c>
      <c r="R103" s="17">
        <v>2</v>
      </c>
      <c r="S103" s="17">
        <v>2</v>
      </c>
      <c r="T103" s="17">
        <v>0</v>
      </c>
      <c r="U103" s="17"/>
      <c r="V103" s="17"/>
      <c r="W103" s="17"/>
      <c r="X103" s="17"/>
      <c r="Y103" s="17"/>
      <c r="Z103" s="17"/>
      <c r="AA103" s="17"/>
      <c r="AB103" s="98">
        <f t="shared" si="9"/>
        <v>4</v>
      </c>
      <c r="AD103" s="566"/>
      <c r="AE103" s="566"/>
      <c r="AF103" s="590"/>
      <c r="AG103" s="590"/>
      <c r="AH103" s="581"/>
      <c r="AK103" s="566"/>
      <c r="AL103" s="566"/>
      <c r="AM103" s="566"/>
      <c r="AN103" s="566"/>
      <c r="AO103" s="581"/>
    </row>
    <row r="104" spans="1:41" s="524" customFormat="1">
      <c r="A104" s="23" t="s">
        <v>119</v>
      </c>
      <c r="B104" s="17">
        <v>2</v>
      </c>
      <c r="C104" s="17">
        <v>0</v>
      </c>
      <c r="D104" s="17">
        <v>0</v>
      </c>
      <c r="E104" s="17">
        <v>0</v>
      </c>
      <c r="F104" s="17">
        <v>0</v>
      </c>
      <c r="G104" s="17"/>
      <c r="H104" s="17"/>
      <c r="I104" s="17"/>
      <c r="J104" s="17"/>
      <c r="K104" s="17"/>
      <c r="L104" s="17"/>
      <c r="M104" s="17"/>
      <c r="N104" s="98">
        <f t="shared" si="8"/>
        <v>2</v>
      </c>
      <c r="O104" s="77"/>
      <c r="P104" s="17">
        <v>2</v>
      </c>
      <c r="Q104" s="17">
        <v>0</v>
      </c>
      <c r="R104" s="17">
        <v>0</v>
      </c>
      <c r="S104" s="17">
        <v>0</v>
      </c>
      <c r="T104" s="17">
        <v>2</v>
      </c>
      <c r="U104" s="17"/>
      <c r="V104" s="17"/>
      <c r="W104" s="17"/>
      <c r="X104" s="17"/>
      <c r="Y104" s="17"/>
      <c r="Z104" s="17"/>
      <c r="AA104" s="17"/>
      <c r="AB104" s="98">
        <f t="shared" si="9"/>
        <v>4</v>
      </c>
      <c r="AD104" s="566"/>
      <c r="AE104" s="566"/>
      <c r="AF104" s="590"/>
      <c r="AG104" s="590"/>
      <c r="AH104" s="581"/>
      <c r="AK104" s="566"/>
      <c r="AL104" s="566"/>
      <c r="AM104" s="566"/>
      <c r="AN104" s="566"/>
      <c r="AO104" s="581"/>
    </row>
    <row r="105" spans="1:41" s="524" customFormat="1">
      <c r="A105" s="23" t="s">
        <v>120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/>
      <c r="H105" s="17"/>
      <c r="I105" s="17"/>
      <c r="J105" s="17"/>
      <c r="K105" s="17"/>
      <c r="L105" s="17"/>
      <c r="M105" s="17"/>
      <c r="N105" s="98">
        <f t="shared" si="8"/>
        <v>0</v>
      </c>
      <c r="O105" s="77"/>
      <c r="P105" s="17">
        <v>0</v>
      </c>
      <c r="Q105" s="17">
        <v>0</v>
      </c>
      <c r="R105" s="17">
        <v>6</v>
      </c>
      <c r="S105" s="17">
        <v>2</v>
      </c>
      <c r="T105" s="17">
        <v>0</v>
      </c>
      <c r="U105" s="17"/>
      <c r="V105" s="17"/>
      <c r="W105" s="17"/>
      <c r="X105" s="17"/>
      <c r="Y105" s="17"/>
      <c r="Z105" s="17"/>
      <c r="AA105" s="17"/>
      <c r="AB105" s="98">
        <f t="shared" si="9"/>
        <v>8</v>
      </c>
      <c r="AD105" s="566"/>
      <c r="AE105" s="566"/>
      <c r="AF105" s="590"/>
      <c r="AG105" s="590"/>
      <c r="AH105" s="581"/>
      <c r="AK105" s="566"/>
      <c r="AL105" s="566"/>
      <c r="AM105" s="566"/>
      <c r="AN105" s="566"/>
      <c r="AO105" s="581"/>
    </row>
    <row r="106" spans="1:41" s="524" customFormat="1">
      <c r="A106" s="23" t="s">
        <v>121</v>
      </c>
      <c r="B106" s="17">
        <v>866</v>
      </c>
      <c r="C106" s="17">
        <v>363</v>
      </c>
      <c r="D106" s="17">
        <v>227</v>
      </c>
      <c r="E106" s="17">
        <v>401</v>
      </c>
      <c r="F106" s="17">
        <v>251</v>
      </c>
      <c r="G106" s="17"/>
      <c r="H106" s="17"/>
      <c r="I106" s="17"/>
      <c r="J106" s="17"/>
      <c r="K106" s="17"/>
      <c r="L106" s="17"/>
      <c r="M106" s="17"/>
      <c r="N106" s="98">
        <f t="shared" si="8"/>
        <v>2108</v>
      </c>
      <c r="O106" s="77"/>
      <c r="P106" s="17">
        <v>601</v>
      </c>
      <c r="Q106" s="17">
        <v>581</v>
      </c>
      <c r="R106" s="17">
        <v>555</v>
      </c>
      <c r="S106" s="17">
        <v>384</v>
      </c>
      <c r="T106" s="17">
        <v>308</v>
      </c>
      <c r="U106" s="17"/>
      <c r="V106" s="17"/>
      <c r="W106" s="17"/>
      <c r="X106" s="17"/>
      <c r="Y106" s="17"/>
      <c r="Z106" s="17"/>
      <c r="AA106" s="17"/>
      <c r="AB106" s="98">
        <f t="shared" si="9"/>
        <v>2429</v>
      </c>
      <c r="AD106" s="566"/>
      <c r="AE106" s="566"/>
      <c r="AF106" s="590"/>
      <c r="AG106" s="590"/>
      <c r="AH106" s="581"/>
      <c r="AK106" s="566"/>
      <c r="AL106" s="566"/>
      <c r="AM106" s="566"/>
      <c r="AN106" s="566"/>
      <c r="AO106" s="581"/>
    </row>
    <row r="107" spans="1:41" s="524" customFormat="1">
      <c r="A107" s="23" t="s">
        <v>122</v>
      </c>
      <c r="B107" s="17">
        <v>77</v>
      </c>
      <c r="C107" s="17">
        <v>49</v>
      </c>
      <c r="D107" s="17">
        <v>32</v>
      </c>
      <c r="E107" s="17">
        <v>21</v>
      </c>
      <c r="F107" s="17">
        <v>15</v>
      </c>
      <c r="G107" s="17"/>
      <c r="H107" s="17"/>
      <c r="I107" s="17"/>
      <c r="J107" s="17"/>
      <c r="K107" s="17"/>
      <c r="L107" s="17"/>
      <c r="M107" s="17"/>
      <c r="N107" s="98">
        <f t="shared" si="8"/>
        <v>194</v>
      </c>
      <c r="O107" s="77"/>
      <c r="P107" s="17">
        <v>129</v>
      </c>
      <c r="Q107" s="17">
        <v>25</v>
      </c>
      <c r="R107" s="17">
        <v>35</v>
      </c>
      <c r="S107" s="17">
        <v>9</v>
      </c>
      <c r="T107" s="17">
        <v>36</v>
      </c>
      <c r="U107" s="17"/>
      <c r="V107" s="17"/>
      <c r="W107" s="17"/>
      <c r="X107" s="17"/>
      <c r="Y107" s="17"/>
      <c r="Z107" s="17"/>
      <c r="AA107" s="17"/>
      <c r="AB107" s="98">
        <f t="shared" si="9"/>
        <v>234</v>
      </c>
      <c r="AD107" s="566"/>
      <c r="AE107" s="566"/>
      <c r="AF107" s="590"/>
      <c r="AG107" s="590"/>
      <c r="AH107" s="581"/>
      <c r="AK107" s="566"/>
      <c r="AL107" s="566"/>
      <c r="AM107" s="566"/>
      <c r="AN107" s="566"/>
      <c r="AO107" s="581"/>
    </row>
    <row r="108" spans="1:41" s="524" customFormat="1">
      <c r="A108" s="25" t="s">
        <v>123</v>
      </c>
      <c r="B108" s="20">
        <v>26</v>
      </c>
      <c r="C108" s="20">
        <v>37</v>
      </c>
      <c r="D108" s="20">
        <v>10</v>
      </c>
      <c r="E108" s="20">
        <v>15</v>
      </c>
      <c r="F108" s="20">
        <v>19</v>
      </c>
      <c r="G108" s="20"/>
      <c r="H108" s="20"/>
      <c r="I108" s="20"/>
      <c r="J108" s="20"/>
      <c r="K108" s="20"/>
      <c r="L108" s="20"/>
      <c r="M108" s="20"/>
      <c r="N108" s="99">
        <f t="shared" si="8"/>
        <v>107</v>
      </c>
      <c r="O108" s="70"/>
      <c r="P108" s="20">
        <v>41</v>
      </c>
      <c r="Q108" s="20">
        <v>12</v>
      </c>
      <c r="R108" s="20">
        <v>16</v>
      </c>
      <c r="S108" s="20">
        <v>14</v>
      </c>
      <c r="T108" s="20">
        <v>9</v>
      </c>
      <c r="U108" s="20"/>
      <c r="V108" s="20"/>
      <c r="W108" s="20"/>
      <c r="X108" s="20"/>
      <c r="Y108" s="20"/>
      <c r="Z108" s="20"/>
      <c r="AA108" s="20"/>
      <c r="AB108" s="99">
        <f t="shared" si="9"/>
        <v>92</v>
      </c>
      <c r="AD108" s="566"/>
      <c r="AE108" s="566"/>
      <c r="AF108" s="590"/>
      <c r="AG108" s="590"/>
      <c r="AH108" s="581"/>
      <c r="AK108" s="566"/>
      <c r="AL108" s="566"/>
      <c r="AM108" s="566"/>
      <c r="AN108" s="566"/>
      <c r="AO108" s="581"/>
    </row>
    <row r="109" spans="1:41" s="524" customFormat="1">
      <c r="A109" s="26" t="s">
        <v>124</v>
      </c>
      <c r="B109" s="17">
        <v>0</v>
      </c>
      <c r="C109" s="17">
        <v>0</v>
      </c>
      <c r="D109" s="17">
        <v>0</v>
      </c>
      <c r="E109" s="17">
        <v>0</v>
      </c>
      <c r="F109" s="17">
        <v>12</v>
      </c>
      <c r="G109" s="17"/>
      <c r="H109" s="17"/>
      <c r="I109" s="17"/>
      <c r="J109" s="17"/>
      <c r="K109" s="17"/>
      <c r="L109" s="17"/>
      <c r="M109" s="17"/>
      <c r="N109" s="98">
        <f t="shared" si="8"/>
        <v>12</v>
      </c>
      <c r="O109" s="77"/>
      <c r="P109" s="17">
        <v>3</v>
      </c>
      <c r="Q109" s="17">
        <v>2</v>
      </c>
      <c r="R109" s="17">
        <v>0</v>
      </c>
      <c r="S109" s="17">
        <v>3</v>
      </c>
      <c r="T109" s="17">
        <v>0</v>
      </c>
      <c r="U109" s="17"/>
      <c r="V109" s="17"/>
      <c r="W109" s="17"/>
      <c r="X109" s="17"/>
      <c r="Y109" s="17"/>
      <c r="Z109" s="17"/>
      <c r="AA109" s="17"/>
      <c r="AB109" s="98">
        <f t="shared" si="9"/>
        <v>8</v>
      </c>
      <c r="AD109" s="566"/>
      <c r="AE109" s="566"/>
      <c r="AF109" s="590"/>
      <c r="AG109" s="590"/>
      <c r="AH109" s="581"/>
      <c r="AK109" s="566"/>
      <c r="AL109" s="566"/>
      <c r="AM109" s="566"/>
      <c r="AN109" s="566"/>
      <c r="AO109" s="581"/>
    </row>
    <row r="110" spans="1:41" s="524" customFormat="1">
      <c r="A110" s="26" t="s">
        <v>125</v>
      </c>
      <c r="B110" s="17">
        <v>15</v>
      </c>
      <c r="C110" s="17">
        <v>0</v>
      </c>
      <c r="D110" s="17">
        <v>0</v>
      </c>
      <c r="E110" s="17">
        <v>0</v>
      </c>
      <c r="F110" s="17">
        <v>0</v>
      </c>
      <c r="G110" s="17"/>
      <c r="H110" s="17"/>
      <c r="I110" s="17"/>
      <c r="J110" s="17"/>
      <c r="K110" s="17"/>
      <c r="L110" s="17"/>
      <c r="M110" s="17"/>
      <c r="N110" s="98">
        <f t="shared" si="8"/>
        <v>15</v>
      </c>
      <c r="O110" s="77"/>
      <c r="P110" s="17">
        <v>17</v>
      </c>
      <c r="Q110" s="17">
        <v>1</v>
      </c>
      <c r="R110" s="17">
        <v>4</v>
      </c>
      <c r="S110" s="17">
        <v>0</v>
      </c>
      <c r="T110" s="17">
        <v>0</v>
      </c>
      <c r="U110" s="17"/>
      <c r="V110" s="17"/>
      <c r="W110" s="17"/>
      <c r="X110" s="17"/>
      <c r="Y110" s="17"/>
      <c r="Z110" s="17"/>
      <c r="AA110" s="17"/>
      <c r="AB110" s="98">
        <f t="shared" si="9"/>
        <v>22</v>
      </c>
      <c r="AD110" s="566"/>
      <c r="AE110" s="566"/>
      <c r="AF110" s="590"/>
      <c r="AG110" s="590"/>
      <c r="AH110" s="581"/>
      <c r="AK110" s="566"/>
      <c r="AL110" s="566"/>
      <c r="AM110" s="566"/>
      <c r="AN110" s="566"/>
      <c r="AO110" s="581"/>
    </row>
    <row r="111" spans="1:41" s="524" customFormat="1">
      <c r="A111" s="26" t="s">
        <v>126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/>
      <c r="H111" s="17"/>
      <c r="I111" s="17"/>
      <c r="J111" s="17"/>
      <c r="K111" s="17"/>
      <c r="L111" s="17"/>
      <c r="M111" s="17"/>
      <c r="N111" s="98">
        <f t="shared" si="8"/>
        <v>0</v>
      </c>
      <c r="O111" s="77"/>
      <c r="P111" s="17">
        <v>2</v>
      </c>
      <c r="Q111" s="17">
        <v>0</v>
      </c>
      <c r="R111" s="17">
        <v>0</v>
      </c>
      <c r="S111" s="17">
        <v>0</v>
      </c>
      <c r="T111" s="17">
        <v>0</v>
      </c>
      <c r="U111" s="17"/>
      <c r="V111" s="17"/>
      <c r="W111" s="17"/>
      <c r="X111" s="17"/>
      <c r="Y111" s="17"/>
      <c r="Z111" s="17"/>
      <c r="AA111" s="17"/>
      <c r="AB111" s="98">
        <f t="shared" si="9"/>
        <v>2</v>
      </c>
      <c r="AD111" s="566"/>
      <c r="AE111" s="566"/>
      <c r="AF111" s="590"/>
      <c r="AG111" s="590"/>
      <c r="AH111" s="581"/>
      <c r="AK111" s="566"/>
      <c r="AL111" s="566"/>
      <c r="AM111" s="566"/>
      <c r="AN111" s="566"/>
      <c r="AO111" s="581"/>
    </row>
    <row r="112" spans="1:41" s="524" customFormat="1">
      <c r="A112" s="26" t="s">
        <v>127</v>
      </c>
      <c r="B112" s="17">
        <v>0</v>
      </c>
      <c r="C112" s="17">
        <v>0</v>
      </c>
      <c r="D112" s="17">
        <v>0</v>
      </c>
      <c r="E112" s="17">
        <v>0</v>
      </c>
      <c r="F112" s="17">
        <v>2</v>
      </c>
      <c r="G112" s="17"/>
      <c r="H112" s="17"/>
      <c r="I112" s="17"/>
      <c r="J112" s="17"/>
      <c r="K112" s="17"/>
      <c r="L112" s="17"/>
      <c r="M112" s="17"/>
      <c r="N112" s="98">
        <f t="shared" si="8"/>
        <v>2</v>
      </c>
      <c r="O112" s="77"/>
      <c r="P112" s="17">
        <v>6</v>
      </c>
      <c r="Q112" s="17">
        <v>0</v>
      </c>
      <c r="R112" s="17">
        <v>0</v>
      </c>
      <c r="S112" s="17">
        <v>2</v>
      </c>
      <c r="T112" s="17">
        <v>0</v>
      </c>
      <c r="U112" s="17"/>
      <c r="V112" s="17"/>
      <c r="W112" s="17"/>
      <c r="X112" s="17"/>
      <c r="Y112" s="17"/>
      <c r="Z112" s="17"/>
      <c r="AA112" s="17"/>
      <c r="AB112" s="98">
        <f t="shared" si="9"/>
        <v>8</v>
      </c>
      <c r="AD112" s="566"/>
      <c r="AE112" s="566"/>
      <c r="AF112" s="590"/>
      <c r="AG112" s="590"/>
      <c r="AH112" s="581"/>
      <c r="AK112" s="566"/>
      <c r="AL112" s="566"/>
      <c r="AM112" s="566"/>
      <c r="AN112" s="566"/>
      <c r="AO112" s="581"/>
    </row>
    <row r="113" spans="1:41" s="524" customFormat="1">
      <c r="A113" s="26" t="s">
        <v>128</v>
      </c>
      <c r="B113" s="17">
        <v>0</v>
      </c>
      <c r="C113" s="17">
        <v>0</v>
      </c>
      <c r="D113" s="17">
        <v>4</v>
      </c>
      <c r="E113" s="17">
        <v>12</v>
      </c>
      <c r="F113" s="17">
        <v>0</v>
      </c>
      <c r="G113" s="17"/>
      <c r="H113" s="17"/>
      <c r="I113" s="17"/>
      <c r="J113" s="17"/>
      <c r="K113" s="17"/>
      <c r="L113" s="17"/>
      <c r="M113" s="17"/>
      <c r="N113" s="98">
        <f t="shared" si="8"/>
        <v>16</v>
      </c>
      <c r="O113" s="77"/>
      <c r="P113" s="17">
        <v>2</v>
      </c>
      <c r="Q113" s="17">
        <v>4</v>
      </c>
      <c r="R113" s="17">
        <v>4</v>
      </c>
      <c r="S113" s="17">
        <v>8</v>
      </c>
      <c r="T113" s="17">
        <v>2</v>
      </c>
      <c r="U113" s="17"/>
      <c r="V113" s="17"/>
      <c r="W113" s="17"/>
      <c r="X113" s="17"/>
      <c r="Y113" s="17"/>
      <c r="Z113" s="17"/>
      <c r="AA113" s="17"/>
      <c r="AB113" s="98">
        <f t="shared" si="9"/>
        <v>20</v>
      </c>
      <c r="AD113" s="566"/>
      <c r="AE113" s="566"/>
      <c r="AF113" s="590"/>
      <c r="AG113" s="590"/>
      <c r="AH113" s="581"/>
      <c r="AK113" s="566"/>
      <c r="AL113" s="566"/>
      <c r="AM113" s="566"/>
      <c r="AN113" s="566"/>
      <c r="AO113" s="581"/>
    </row>
    <row r="114" spans="1:41" s="524" customFormat="1">
      <c r="A114" s="26" t="s">
        <v>129</v>
      </c>
      <c r="B114" s="17">
        <v>6</v>
      </c>
      <c r="C114" s="17">
        <v>20</v>
      </c>
      <c r="D114" s="17">
        <v>2</v>
      </c>
      <c r="E114" s="17">
        <v>0</v>
      </c>
      <c r="F114" s="17">
        <v>0</v>
      </c>
      <c r="G114" s="17"/>
      <c r="H114" s="17"/>
      <c r="I114" s="17"/>
      <c r="J114" s="17"/>
      <c r="K114" s="17"/>
      <c r="L114" s="17"/>
      <c r="M114" s="17"/>
      <c r="N114" s="98">
        <f t="shared" si="8"/>
        <v>28</v>
      </c>
      <c r="O114" s="77"/>
      <c r="P114" s="17">
        <v>3</v>
      </c>
      <c r="Q114" s="17">
        <v>3</v>
      </c>
      <c r="R114" s="17">
        <v>2</v>
      </c>
      <c r="S114" s="17">
        <v>0</v>
      </c>
      <c r="T114" s="17">
        <v>0</v>
      </c>
      <c r="U114" s="17"/>
      <c r="V114" s="17"/>
      <c r="W114" s="17"/>
      <c r="X114" s="17"/>
      <c r="Y114" s="17"/>
      <c r="Z114" s="17"/>
      <c r="AA114" s="17"/>
      <c r="AB114" s="98">
        <f t="shared" si="9"/>
        <v>8</v>
      </c>
      <c r="AD114" s="566"/>
      <c r="AE114" s="566"/>
      <c r="AF114" s="590"/>
      <c r="AG114" s="590"/>
      <c r="AH114" s="581"/>
      <c r="AK114" s="566"/>
      <c r="AL114" s="566"/>
      <c r="AM114" s="566"/>
      <c r="AN114" s="566"/>
      <c r="AO114" s="581"/>
    </row>
    <row r="115" spans="1:41" s="524" customFormat="1">
      <c r="A115" s="26" t="s">
        <v>130</v>
      </c>
      <c r="B115" s="17">
        <v>5</v>
      </c>
      <c r="C115" s="17">
        <v>15</v>
      </c>
      <c r="D115" s="17">
        <v>4</v>
      </c>
      <c r="E115" s="17">
        <v>3</v>
      </c>
      <c r="F115" s="17">
        <v>5</v>
      </c>
      <c r="G115" s="17"/>
      <c r="H115" s="17"/>
      <c r="I115" s="17"/>
      <c r="J115" s="17"/>
      <c r="K115" s="17"/>
      <c r="L115" s="17"/>
      <c r="M115" s="17"/>
      <c r="N115" s="98">
        <f t="shared" si="8"/>
        <v>32</v>
      </c>
      <c r="O115" s="77"/>
      <c r="P115" s="17">
        <v>8</v>
      </c>
      <c r="Q115" s="17">
        <v>2</v>
      </c>
      <c r="R115" s="17">
        <v>6</v>
      </c>
      <c r="S115" s="17">
        <v>1</v>
      </c>
      <c r="T115" s="17">
        <v>7</v>
      </c>
      <c r="U115" s="17"/>
      <c r="V115" s="17"/>
      <c r="W115" s="17"/>
      <c r="X115" s="17"/>
      <c r="Y115" s="17"/>
      <c r="Z115" s="17"/>
      <c r="AA115" s="17"/>
      <c r="AB115" s="98">
        <f t="shared" si="9"/>
        <v>24</v>
      </c>
      <c r="AD115" s="566"/>
      <c r="AE115" s="566"/>
      <c r="AF115" s="590"/>
      <c r="AG115" s="590"/>
      <c r="AH115" s="581"/>
      <c r="AK115" s="566"/>
      <c r="AL115" s="566"/>
      <c r="AM115" s="566"/>
      <c r="AN115" s="566"/>
      <c r="AO115" s="581"/>
    </row>
    <row r="116" spans="1:41" s="524" customFormat="1">
      <c r="A116" s="26" t="s">
        <v>131</v>
      </c>
      <c r="B116" s="17">
        <v>0</v>
      </c>
      <c r="C116" s="17">
        <v>2</v>
      </c>
      <c r="D116" s="17">
        <v>0</v>
      </c>
      <c r="E116" s="17">
        <v>0</v>
      </c>
      <c r="F116" s="17">
        <v>0</v>
      </c>
      <c r="G116" s="17"/>
      <c r="H116" s="17"/>
      <c r="I116" s="17"/>
      <c r="J116" s="17"/>
      <c r="K116" s="17"/>
      <c r="L116" s="17"/>
      <c r="M116" s="17"/>
      <c r="N116" s="98">
        <f t="shared" si="8"/>
        <v>2</v>
      </c>
      <c r="O116" s="77"/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/>
      <c r="V116" s="17"/>
      <c r="W116" s="17"/>
      <c r="X116" s="17"/>
      <c r="Y116" s="17"/>
      <c r="Z116" s="17"/>
      <c r="AA116" s="17"/>
      <c r="AB116" s="98">
        <f t="shared" si="9"/>
        <v>0</v>
      </c>
      <c r="AD116" s="566"/>
      <c r="AE116" s="566"/>
      <c r="AF116" s="590"/>
      <c r="AG116" s="590"/>
      <c r="AH116" s="581"/>
      <c r="AK116" s="566"/>
      <c r="AL116" s="566"/>
      <c r="AM116" s="566"/>
      <c r="AN116" s="566"/>
      <c r="AO116" s="581"/>
    </row>
    <row r="117" spans="1:41" s="524" customFormat="1">
      <c r="A117" s="25" t="s">
        <v>21</v>
      </c>
      <c r="B117" s="20">
        <v>209</v>
      </c>
      <c r="C117" s="20">
        <v>193</v>
      </c>
      <c r="D117" s="20">
        <v>322</v>
      </c>
      <c r="E117" s="20">
        <v>96</v>
      </c>
      <c r="F117" s="20">
        <v>4</v>
      </c>
      <c r="G117" s="20"/>
      <c r="H117" s="20"/>
      <c r="I117" s="20"/>
      <c r="J117" s="20"/>
      <c r="K117" s="20"/>
      <c r="L117" s="20"/>
      <c r="M117" s="20"/>
      <c r="N117" s="99">
        <f t="shared" si="8"/>
        <v>824</v>
      </c>
      <c r="O117" s="70"/>
      <c r="P117" s="20">
        <v>78</v>
      </c>
      <c r="Q117" s="20">
        <v>59</v>
      </c>
      <c r="R117" s="20">
        <v>20</v>
      </c>
      <c r="S117" s="20">
        <v>18</v>
      </c>
      <c r="T117" s="20">
        <v>8</v>
      </c>
      <c r="U117" s="20"/>
      <c r="V117" s="20"/>
      <c r="W117" s="20"/>
      <c r="X117" s="20"/>
      <c r="Y117" s="20"/>
      <c r="Z117" s="20"/>
      <c r="AA117" s="20"/>
      <c r="AB117" s="99">
        <f t="shared" si="9"/>
        <v>183</v>
      </c>
      <c r="AD117" s="566"/>
      <c r="AE117" s="566"/>
      <c r="AF117" s="590"/>
      <c r="AG117" s="590"/>
      <c r="AH117" s="581"/>
      <c r="AK117" s="566"/>
      <c r="AL117" s="566"/>
      <c r="AM117" s="566"/>
      <c r="AN117" s="566"/>
      <c r="AO117" s="581"/>
    </row>
    <row r="118" spans="1:41" s="524" customFormat="1">
      <c r="A118" s="26" t="s">
        <v>132</v>
      </c>
      <c r="B118" s="17">
        <v>170</v>
      </c>
      <c r="C118" s="17">
        <v>77</v>
      </c>
      <c r="D118" s="17">
        <v>46</v>
      </c>
      <c r="E118" s="17">
        <v>15</v>
      </c>
      <c r="F118" s="17">
        <v>2</v>
      </c>
      <c r="G118" s="17"/>
      <c r="H118" s="17"/>
      <c r="I118" s="17"/>
      <c r="J118" s="17"/>
      <c r="K118" s="17"/>
      <c r="L118" s="17"/>
      <c r="M118" s="17"/>
      <c r="N118" s="98">
        <f t="shared" si="8"/>
        <v>310</v>
      </c>
      <c r="O118" s="77"/>
      <c r="P118" s="17">
        <v>62</v>
      </c>
      <c r="Q118" s="17">
        <v>57</v>
      </c>
      <c r="R118" s="17">
        <v>16</v>
      </c>
      <c r="S118" s="17">
        <v>14</v>
      </c>
      <c r="T118" s="17">
        <v>2</v>
      </c>
      <c r="U118" s="17"/>
      <c r="V118" s="17"/>
      <c r="W118" s="17"/>
      <c r="X118" s="17"/>
      <c r="Y118" s="17"/>
      <c r="Z118" s="17"/>
      <c r="AA118" s="17"/>
      <c r="AB118" s="98">
        <f t="shared" si="9"/>
        <v>151</v>
      </c>
      <c r="AD118" s="566"/>
      <c r="AE118" s="566"/>
      <c r="AF118" s="590"/>
      <c r="AG118" s="590"/>
      <c r="AH118" s="581"/>
      <c r="AK118" s="566"/>
      <c r="AL118" s="566"/>
      <c r="AM118" s="566"/>
      <c r="AN118" s="566"/>
      <c r="AO118" s="581"/>
    </row>
    <row r="119" spans="1:41" s="524" customFormat="1">
      <c r="A119" s="26" t="s">
        <v>133</v>
      </c>
      <c r="B119" s="17">
        <v>11</v>
      </c>
      <c r="C119" s="17">
        <v>21</v>
      </c>
      <c r="D119" s="17">
        <v>9</v>
      </c>
      <c r="E119" s="17">
        <v>5</v>
      </c>
      <c r="F119" s="17">
        <v>2</v>
      </c>
      <c r="G119" s="17"/>
      <c r="H119" s="17"/>
      <c r="I119" s="17"/>
      <c r="J119" s="17"/>
      <c r="K119" s="17"/>
      <c r="L119" s="17"/>
      <c r="M119" s="17"/>
      <c r="N119" s="98">
        <f t="shared" si="8"/>
        <v>48</v>
      </c>
      <c r="O119" s="77"/>
      <c r="P119" s="17">
        <v>5</v>
      </c>
      <c r="Q119" s="17">
        <v>0</v>
      </c>
      <c r="R119" s="17">
        <v>4</v>
      </c>
      <c r="S119" s="17">
        <v>4</v>
      </c>
      <c r="T119" s="17">
        <v>6</v>
      </c>
      <c r="U119" s="17"/>
      <c r="V119" s="17"/>
      <c r="W119" s="17"/>
      <c r="X119" s="17"/>
      <c r="Y119" s="17"/>
      <c r="Z119" s="17"/>
      <c r="AA119" s="17"/>
      <c r="AB119" s="98">
        <f t="shared" si="9"/>
        <v>19</v>
      </c>
      <c r="AD119" s="566"/>
      <c r="AE119" s="566"/>
      <c r="AF119" s="590"/>
      <c r="AG119" s="590"/>
      <c r="AH119" s="581"/>
      <c r="AK119" s="566"/>
      <c r="AL119" s="566"/>
      <c r="AM119" s="566"/>
      <c r="AN119" s="566"/>
      <c r="AO119" s="581"/>
    </row>
    <row r="120" spans="1:41" s="524" customFormat="1">
      <c r="A120" s="26" t="s">
        <v>134</v>
      </c>
      <c r="B120" s="17">
        <v>28</v>
      </c>
      <c r="C120" s="17">
        <v>95</v>
      </c>
      <c r="D120" s="17">
        <v>267</v>
      </c>
      <c r="E120" s="17">
        <v>76</v>
      </c>
      <c r="F120" s="17">
        <v>0</v>
      </c>
      <c r="G120" s="17"/>
      <c r="H120" s="17"/>
      <c r="I120" s="17"/>
      <c r="J120" s="17"/>
      <c r="K120" s="17"/>
      <c r="L120" s="17"/>
      <c r="M120" s="17"/>
      <c r="N120" s="98">
        <f t="shared" si="8"/>
        <v>466</v>
      </c>
      <c r="O120" s="77"/>
      <c r="P120" s="17">
        <v>11</v>
      </c>
      <c r="Q120" s="17">
        <v>2</v>
      </c>
      <c r="R120" s="17">
        <v>0</v>
      </c>
      <c r="S120" s="17">
        <v>0</v>
      </c>
      <c r="T120" s="17">
        <v>0</v>
      </c>
      <c r="U120" s="17"/>
      <c r="V120" s="17"/>
      <c r="W120" s="17"/>
      <c r="X120" s="17"/>
      <c r="Y120" s="17"/>
      <c r="Z120" s="17"/>
      <c r="AA120" s="17"/>
      <c r="AB120" s="98">
        <f t="shared" si="9"/>
        <v>13</v>
      </c>
      <c r="AD120" s="566"/>
      <c r="AE120" s="566"/>
      <c r="AF120" s="590"/>
      <c r="AG120" s="590"/>
      <c r="AH120" s="581"/>
      <c r="AK120" s="566"/>
      <c r="AL120" s="566"/>
      <c r="AM120" s="566"/>
      <c r="AN120" s="566"/>
      <c r="AO120" s="581"/>
    </row>
    <row r="121" spans="1:41" s="524" customFormat="1">
      <c r="A121" s="25" t="s">
        <v>375</v>
      </c>
      <c r="B121" s="20">
        <v>807</v>
      </c>
      <c r="C121" s="20">
        <v>299</v>
      </c>
      <c r="D121" s="20">
        <v>108</v>
      </c>
      <c r="E121" s="20">
        <v>126</v>
      </c>
      <c r="F121" s="20">
        <v>152</v>
      </c>
      <c r="G121" s="20"/>
      <c r="H121" s="20"/>
      <c r="I121" s="20"/>
      <c r="J121" s="20"/>
      <c r="K121" s="20"/>
      <c r="L121" s="20"/>
      <c r="M121" s="20"/>
      <c r="N121" s="99">
        <f t="shared" si="8"/>
        <v>1492</v>
      </c>
      <c r="O121" s="70"/>
      <c r="P121" s="20">
        <v>292</v>
      </c>
      <c r="Q121" s="20">
        <v>256</v>
      </c>
      <c r="R121" s="20">
        <v>245</v>
      </c>
      <c r="S121" s="20">
        <v>178</v>
      </c>
      <c r="T121" s="20">
        <v>192</v>
      </c>
      <c r="U121" s="20"/>
      <c r="V121" s="20"/>
      <c r="W121" s="20"/>
      <c r="X121" s="20"/>
      <c r="Y121" s="20"/>
      <c r="Z121" s="20"/>
      <c r="AA121" s="20"/>
      <c r="AB121" s="99">
        <f t="shared" si="9"/>
        <v>1163</v>
      </c>
      <c r="AD121" s="566"/>
      <c r="AE121" s="566"/>
      <c r="AF121" s="590"/>
      <c r="AG121" s="590"/>
      <c r="AH121" s="581"/>
      <c r="AK121" s="566"/>
      <c r="AL121" s="566"/>
      <c r="AM121" s="566"/>
      <c r="AN121" s="566"/>
      <c r="AO121" s="581"/>
    </row>
    <row r="122" spans="1:41" s="524" customFormat="1">
      <c r="A122" s="23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98"/>
      <c r="O122" s="7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98"/>
      <c r="AD122" s="566"/>
      <c r="AE122" s="566"/>
      <c r="AF122" s="590"/>
      <c r="AG122" s="590"/>
      <c r="AH122" s="581"/>
      <c r="AK122" s="566"/>
      <c r="AL122" s="566"/>
      <c r="AM122" s="566"/>
      <c r="AN122" s="566"/>
      <c r="AO122" s="581"/>
    </row>
    <row r="123" spans="1:41" s="524" customFormat="1" ht="15.75" thickBot="1">
      <c r="A123" s="532" t="s">
        <v>135</v>
      </c>
      <c r="B123" s="533">
        <v>3928</v>
      </c>
      <c r="C123" s="533">
        <v>2462</v>
      </c>
      <c r="D123" s="533">
        <v>2953</v>
      </c>
      <c r="E123" s="533">
        <v>2757</v>
      </c>
      <c r="F123" s="533">
        <v>2467</v>
      </c>
      <c r="G123" s="533"/>
      <c r="H123" s="533"/>
      <c r="I123" s="533"/>
      <c r="J123" s="533"/>
      <c r="K123" s="533"/>
      <c r="L123" s="533"/>
      <c r="M123" s="533"/>
      <c r="N123" s="547">
        <f t="shared" si="8"/>
        <v>14567</v>
      </c>
      <c r="O123" s="531"/>
      <c r="P123" s="533">
        <v>3550</v>
      </c>
      <c r="Q123" s="533">
        <v>2731</v>
      </c>
      <c r="R123" s="533">
        <v>3052</v>
      </c>
      <c r="S123" s="533">
        <v>2468</v>
      </c>
      <c r="T123" s="533">
        <v>3136</v>
      </c>
      <c r="U123" s="533"/>
      <c r="V123" s="533"/>
      <c r="W123" s="533"/>
      <c r="X123" s="533"/>
      <c r="Y123" s="533"/>
      <c r="Z123" s="533"/>
      <c r="AA123" s="533"/>
      <c r="AB123" s="547">
        <f t="shared" si="9"/>
        <v>14937</v>
      </c>
      <c r="AD123" s="566"/>
      <c r="AE123" s="566"/>
      <c r="AF123" s="590"/>
      <c r="AG123" s="590"/>
      <c r="AH123" s="581"/>
      <c r="AK123" s="566"/>
      <c r="AL123" s="566"/>
      <c r="AM123" s="566"/>
      <c r="AN123" s="566"/>
      <c r="AO123" s="581"/>
    </row>
    <row r="124" spans="1:41" s="524" customFormat="1">
      <c r="A124" s="24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99"/>
      <c r="O124" s="70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99"/>
      <c r="AD124" s="566"/>
      <c r="AE124" s="566"/>
      <c r="AF124" s="590"/>
      <c r="AG124" s="590"/>
      <c r="AH124" s="581"/>
      <c r="AK124" s="566"/>
      <c r="AL124" s="566"/>
      <c r="AM124" s="566"/>
      <c r="AN124" s="566"/>
      <c r="AO124" s="581"/>
    </row>
    <row r="125" spans="1:41" s="524" customFormat="1" ht="15.75" thickBot="1">
      <c r="A125" s="529" t="s">
        <v>136</v>
      </c>
      <c r="B125" s="530">
        <v>971</v>
      </c>
      <c r="C125" s="530">
        <v>937</v>
      </c>
      <c r="D125" s="530">
        <v>1524</v>
      </c>
      <c r="E125" s="530">
        <v>1181</v>
      </c>
      <c r="F125" s="530">
        <v>751</v>
      </c>
      <c r="G125" s="530"/>
      <c r="H125" s="530"/>
      <c r="I125" s="530"/>
      <c r="J125" s="530"/>
      <c r="K125" s="530"/>
      <c r="L125" s="530"/>
      <c r="M125" s="530"/>
      <c r="N125" s="547">
        <f t="shared" si="8"/>
        <v>5364</v>
      </c>
      <c r="O125" s="531"/>
      <c r="P125" s="530">
        <v>1030</v>
      </c>
      <c r="Q125" s="530">
        <v>721</v>
      </c>
      <c r="R125" s="530">
        <v>1120</v>
      </c>
      <c r="S125" s="530">
        <v>836</v>
      </c>
      <c r="T125" s="530">
        <v>1112</v>
      </c>
      <c r="U125" s="530"/>
      <c r="V125" s="530"/>
      <c r="W125" s="530"/>
      <c r="X125" s="530"/>
      <c r="Y125" s="530"/>
      <c r="Z125" s="530"/>
      <c r="AA125" s="530"/>
      <c r="AB125" s="547">
        <f t="shared" si="9"/>
        <v>4819</v>
      </c>
      <c r="AD125" s="566"/>
      <c r="AE125" s="566"/>
      <c r="AF125" s="590"/>
      <c r="AG125" s="590"/>
      <c r="AH125" s="581"/>
      <c r="AK125" s="566"/>
      <c r="AL125" s="566"/>
      <c r="AM125" s="566"/>
      <c r="AN125" s="566"/>
      <c r="AO125" s="581"/>
    </row>
    <row r="126" spans="1:41" s="524" customFormat="1">
      <c r="A126" s="24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99"/>
      <c r="O126" s="70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99"/>
      <c r="AD126" s="566"/>
      <c r="AE126" s="566"/>
      <c r="AF126" s="590"/>
      <c r="AG126" s="590"/>
      <c r="AH126" s="581"/>
      <c r="AK126" s="566"/>
      <c r="AL126" s="566"/>
      <c r="AM126" s="566"/>
      <c r="AN126" s="566"/>
      <c r="AO126" s="581"/>
    </row>
    <row r="127" spans="1:41" s="524" customFormat="1" ht="15.75" thickBot="1">
      <c r="A127" s="529" t="s">
        <v>137</v>
      </c>
      <c r="B127" s="530">
        <v>498</v>
      </c>
      <c r="C127" s="530">
        <v>359</v>
      </c>
      <c r="D127" s="530">
        <v>380</v>
      </c>
      <c r="E127" s="530">
        <v>436</v>
      </c>
      <c r="F127" s="530">
        <v>429</v>
      </c>
      <c r="G127" s="530"/>
      <c r="H127" s="530"/>
      <c r="I127" s="530"/>
      <c r="J127" s="530"/>
      <c r="K127" s="530"/>
      <c r="L127" s="530"/>
      <c r="M127" s="530"/>
      <c r="N127" s="547">
        <f t="shared" si="8"/>
        <v>2102</v>
      </c>
      <c r="O127" s="531"/>
      <c r="P127" s="530">
        <v>481</v>
      </c>
      <c r="Q127" s="530">
        <v>415</v>
      </c>
      <c r="R127" s="530">
        <v>518</v>
      </c>
      <c r="S127" s="530">
        <v>501</v>
      </c>
      <c r="T127" s="530">
        <v>535</v>
      </c>
      <c r="U127" s="530"/>
      <c r="V127" s="530"/>
      <c r="W127" s="530"/>
      <c r="X127" s="530"/>
      <c r="Y127" s="530"/>
      <c r="Z127" s="530"/>
      <c r="AA127" s="530"/>
      <c r="AB127" s="547">
        <f t="shared" si="9"/>
        <v>2450</v>
      </c>
      <c r="AD127" s="566"/>
      <c r="AE127" s="566"/>
      <c r="AF127" s="590"/>
      <c r="AG127" s="590"/>
      <c r="AH127" s="581"/>
      <c r="AK127" s="566"/>
      <c r="AL127" s="566"/>
      <c r="AM127" s="566"/>
      <c r="AN127" s="566"/>
      <c r="AO127" s="581"/>
    </row>
    <row r="128" spans="1:41" s="524" customFormat="1">
      <c r="A128" s="23" t="s">
        <v>138</v>
      </c>
      <c r="B128" s="17">
        <v>0</v>
      </c>
      <c r="C128" s="17">
        <v>2</v>
      </c>
      <c r="D128" s="17">
        <v>4</v>
      </c>
      <c r="E128" s="17">
        <v>5</v>
      </c>
      <c r="F128" s="17">
        <v>4</v>
      </c>
      <c r="G128" s="17"/>
      <c r="H128" s="17"/>
      <c r="I128" s="17"/>
      <c r="J128" s="17"/>
      <c r="K128" s="17"/>
      <c r="L128" s="17"/>
      <c r="M128" s="17"/>
      <c r="N128" s="98">
        <f t="shared" si="8"/>
        <v>15</v>
      </c>
      <c r="O128" s="77"/>
      <c r="P128" s="17">
        <v>3</v>
      </c>
      <c r="Q128" s="17">
        <v>3</v>
      </c>
      <c r="R128" s="17">
        <v>0</v>
      </c>
      <c r="S128" s="17">
        <v>5</v>
      </c>
      <c r="T128" s="17">
        <v>11</v>
      </c>
      <c r="U128" s="17"/>
      <c r="V128" s="17"/>
      <c r="W128" s="17"/>
      <c r="X128" s="17"/>
      <c r="Y128" s="17"/>
      <c r="Z128" s="17"/>
      <c r="AA128" s="17"/>
      <c r="AB128" s="98">
        <f t="shared" si="9"/>
        <v>22</v>
      </c>
      <c r="AD128" s="566"/>
      <c r="AE128" s="566"/>
      <c r="AF128" s="590"/>
      <c r="AG128" s="590"/>
      <c r="AH128" s="581"/>
      <c r="AK128" s="566"/>
      <c r="AL128" s="566"/>
      <c r="AM128" s="566"/>
      <c r="AN128" s="566"/>
      <c r="AO128" s="581"/>
    </row>
    <row r="129" spans="1:41" s="524" customFormat="1">
      <c r="A129" s="23" t="s">
        <v>139</v>
      </c>
      <c r="B129" s="17">
        <v>144</v>
      </c>
      <c r="C129" s="17">
        <v>103</v>
      </c>
      <c r="D129" s="17">
        <v>139</v>
      </c>
      <c r="E129" s="17">
        <v>147</v>
      </c>
      <c r="F129" s="17">
        <v>92</v>
      </c>
      <c r="G129" s="17"/>
      <c r="H129" s="17"/>
      <c r="I129" s="17"/>
      <c r="J129" s="17"/>
      <c r="K129" s="17"/>
      <c r="L129" s="17"/>
      <c r="M129" s="17"/>
      <c r="N129" s="98">
        <f t="shared" si="8"/>
        <v>625</v>
      </c>
      <c r="O129" s="77"/>
      <c r="P129" s="17">
        <v>201</v>
      </c>
      <c r="Q129" s="17">
        <v>145</v>
      </c>
      <c r="R129" s="17">
        <v>138</v>
      </c>
      <c r="S129" s="17">
        <v>135</v>
      </c>
      <c r="T129" s="17">
        <v>171</v>
      </c>
      <c r="U129" s="17"/>
      <c r="V129" s="17"/>
      <c r="W129" s="17"/>
      <c r="X129" s="17"/>
      <c r="Y129" s="17"/>
      <c r="Z129" s="17"/>
      <c r="AA129" s="17"/>
      <c r="AB129" s="98">
        <f t="shared" si="9"/>
        <v>790</v>
      </c>
      <c r="AD129" s="566"/>
      <c r="AE129" s="566"/>
      <c r="AF129" s="590"/>
      <c r="AG129" s="590"/>
      <c r="AH129" s="581"/>
      <c r="AK129" s="566"/>
      <c r="AL129" s="566"/>
      <c r="AM129" s="566"/>
      <c r="AN129" s="566"/>
      <c r="AO129" s="581"/>
    </row>
    <row r="130" spans="1:41" s="524" customFormat="1">
      <c r="A130" s="23" t="s">
        <v>140</v>
      </c>
      <c r="B130" s="17">
        <v>30</v>
      </c>
      <c r="C130" s="17">
        <v>12</v>
      </c>
      <c r="D130" s="17">
        <v>23</v>
      </c>
      <c r="E130" s="17">
        <v>23</v>
      </c>
      <c r="F130" s="17">
        <v>4</v>
      </c>
      <c r="G130" s="17"/>
      <c r="H130" s="17"/>
      <c r="I130" s="17"/>
      <c r="J130" s="17"/>
      <c r="K130" s="17"/>
      <c r="L130" s="17"/>
      <c r="M130" s="17"/>
      <c r="N130" s="98">
        <f t="shared" si="8"/>
        <v>92</v>
      </c>
      <c r="O130" s="77"/>
      <c r="P130" s="17">
        <v>23</v>
      </c>
      <c r="Q130" s="17">
        <v>28</v>
      </c>
      <c r="R130" s="17">
        <v>64</v>
      </c>
      <c r="S130" s="17">
        <v>24</v>
      </c>
      <c r="T130" s="17">
        <v>41</v>
      </c>
      <c r="U130" s="17"/>
      <c r="V130" s="17"/>
      <c r="W130" s="17"/>
      <c r="X130" s="17"/>
      <c r="Y130" s="17"/>
      <c r="Z130" s="17"/>
      <c r="AA130" s="17"/>
      <c r="AB130" s="98">
        <f t="shared" si="9"/>
        <v>180</v>
      </c>
      <c r="AD130" s="566"/>
      <c r="AE130" s="566"/>
      <c r="AF130" s="590"/>
      <c r="AG130" s="590"/>
      <c r="AH130" s="581"/>
      <c r="AK130" s="566"/>
      <c r="AL130" s="566"/>
      <c r="AM130" s="566"/>
      <c r="AN130" s="566"/>
      <c r="AO130" s="581"/>
    </row>
    <row r="131" spans="1:41" s="524" customFormat="1">
      <c r="A131" s="23" t="s">
        <v>141</v>
      </c>
      <c r="B131" s="17">
        <v>64</v>
      </c>
      <c r="C131" s="17">
        <v>35</v>
      </c>
      <c r="D131" s="17">
        <v>53</v>
      </c>
      <c r="E131" s="17">
        <v>76</v>
      </c>
      <c r="F131" s="17">
        <v>103</v>
      </c>
      <c r="G131" s="17"/>
      <c r="H131" s="17"/>
      <c r="I131" s="17"/>
      <c r="J131" s="17"/>
      <c r="K131" s="17"/>
      <c r="L131" s="17"/>
      <c r="M131" s="17"/>
      <c r="N131" s="98">
        <f t="shared" si="8"/>
        <v>331</v>
      </c>
      <c r="O131" s="77"/>
      <c r="P131" s="17">
        <v>96</v>
      </c>
      <c r="Q131" s="17">
        <v>31</v>
      </c>
      <c r="R131" s="17">
        <v>117</v>
      </c>
      <c r="S131" s="17">
        <v>136</v>
      </c>
      <c r="T131" s="17">
        <v>135</v>
      </c>
      <c r="U131" s="17"/>
      <c r="V131" s="17"/>
      <c r="W131" s="17"/>
      <c r="X131" s="17"/>
      <c r="Y131" s="17"/>
      <c r="Z131" s="17"/>
      <c r="AA131" s="17"/>
      <c r="AB131" s="98">
        <f t="shared" si="9"/>
        <v>515</v>
      </c>
      <c r="AD131" s="566"/>
      <c r="AE131" s="566"/>
      <c r="AF131" s="590"/>
      <c r="AG131" s="590"/>
      <c r="AH131" s="581"/>
      <c r="AK131" s="566"/>
      <c r="AL131" s="566"/>
      <c r="AM131" s="566"/>
      <c r="AN131" s="566"/>
      <c r="AO131" s="581"/>
    </row>
    <row r="132" spans="1:41" s="524" customFormat="1">
      <c r="A132" s="23" t="s">
        <v>142</v>
      </c>
      <c r="B132" s="17">
        <v>20</v>
      </c>
      <c r="C132" s="17">
        <v>15</v>
      </c>
      <c r="D132" s="17">
        <v>15</v>
      </c>
      <c r="E132" s="17">
        <v>21</v>
      </c>
      <c r="F132" s="17">
        <v>7</v>
      </c>
      <c r="G132" s="17"/>
      <c r="H132" s="17"/>
      <c r="I132" s="17"/>
      <c r="J132" s="17"/>
      <c r="K132" s="17"/>
      <c r="L132" s="17"/>
      <c r="M132" s="17"/>
      <c r="N132" s="98">
        <f t="shared" si="8"/>
        <v>78</v>
      </c>
      <c r="O132" s="77"/>
      <c r="P132" s="17">
        <v>18</v>
      </c>
      <c r="Q132" s="17">
        <v>10</v>
      </c>
      <c r="R132" s="17">
        <v>39</v>
      </c>
      <c r="S132" s="17">
        <v>9</v>
      </c>
      <c r="T132" s="17">
        <v>5</v>
      </c>
      <c r="U132" s="17"/>
      <c r="V132" s="17"/>
      <c r="W132" s="17"/>
      <c r="X132" s="17"/>
      <c r="Y132" s="17"/>
      <c r="Z132" s="17"/>
      <c r="AA132" s="17"/>
      <c r="AB132" s="98">
        <f t="shared" si="9"/>
        <v>81</v>
      </c>
      <c r="AD132" s="566"/>
      <c r="AE132" s="566"/>
      <c r="AF132" s="590"/>
      <c r="AG132" s="590"/>
      <c r="AH132" s="581"/>
      <c r="AK132" s="566"/>
      <c r="AL132" s="566"/>
      <c r="AM132" s="566"/>
      <c r="AN132" s="566"/>
      <c r="AO132" s="581"/>
    </row>
    <row r="133" spans="1:41" s="524" customFormat="1">
      <c r="A133" s="23" t="s">
        <v>143</v>
      </c>
      <c r="B133" s="17">
        <v>22</v>
      </c>
      <c r="C133" s="17">
        <v>14</v>
      </c>
      <c r="D133" s="17">
        <v>6</v>
      </c>
      <c r="E133" s="17">
        <v>7</v>
      </c>
      <c r="F133" s="17">
        <v>4</v>
      </c>
      <c r="G133" s="17"/>
      <c r="H133" s="17"/>
      <c r="I133" s="17"/>
      <c r="J133" s="17"/>
      <c r="K133" s="17"/>
      <c r="L133" s="17"/>
      <c r="M133" s="17"/>
      <c r="N133" s="98">
        <f t="shared" si="8"/>
        <v>53</v>
      </c>
      <c r="O133" s="77"/>
      <c r="P133" s="17">
        <v>2</v>
      </c>
      <c r="Q133" s="17">
        <v>8</v>
      </c>
      <c r="R133" s="17">
        <v>13</v>
      </c>
      <c r="S133" s="17">
        <v>7</v>
      </c>
      <c r="T133" s="17">
        <v>12</v>
      </c>
      <c r="U133" s="17"/>
      <c r="V133" s="17"/>
      <c r="W133" s="17"/>
      <c r="X133" s="17"/>
      <c r="Y133" s="17"/>
      <c r="Z133" s="17"/>
      <c r="AA133" s="17"/>
      <c r="AB133" s="98">
        <f t="shared" si="9"/>
        <v>42</v>
      </c>
      <c r="AD133" s="566"/>
      <c r="AE133" s="566"/>
      <c r="AF133" s="590"/>
      <c r="AG133" s="590"/>
      <c r="AH133" s="581"/>
      <c r="AK133" s="566"/>
      <c r="AL133" s="566"/>
      <c r="AM133" s="566"/>
      <c r="AN133" s="566"/>
      <c r="AO133" s="581"/>
    </row>
    <row r="134" spans="1:41" s="524" customFormat="1">
      <c r="A134" s="23" t="s">
        <v>144</v>
      </c>
      <c r="B134" s="17">
        <v>138</v>
      </c>
      <c r="C134" s="17">
        <v>139</v>
      </c>
      <c r="D134" s="17">
        <v>140</v>
      </c>
      <c r="E134" s="17">
        <v>157</v>
      </c>
      <c r="F134" s="17">
        <v>205</v>
      </c>
      <c r="G134" s="17"/>
      <c r="H134" s="17"/>
      <c r="I134" s="17"/>
      <c r="J134" s="17"/>
      <c r="K134" s="17"/>
      <c r="L134" s="17"/>
      <c r="M134" s="17"/>
      <c r="N134" s="98">
        <f t="shared" ref="N134:N196" si="10">SUM(B134:M134)</f>
        <v>779</v>
      </c>
      <c r="O134" s="77"/>
      <c r="P134" s="17">
        <v>138</v>
      </c>
      <c r="Q134" s="17">
        <v>190</v>
      </c>
      <c r="R134" s="17">
        <v>147</v>
      </c>
      <c r="S134" s="17">
        <v>185</v>
      </c>
      <c r="T134" s="17">
        <v>160</v>
      </c>
      <c r="U134" s="17"/>
      <c r="V134" s="17"/>
      <c r="W134" s="17"/>
      <c r="X134" s="17"/>
      <c r="Y134" s="17"/>
      <c r="Z134" s="17"/>
      <c r="AA134" s="17"/>
      <c r="AB134" s="98">
        <f t="shared" ref="AB134:AB196" si="11">SUM(P134:AA134)</f>
        <v>820</v>
      </c>
      <c r="AD134" s="566"/>
      <c r="AE134" s="566"/>
      <c r="AF134" s="590"/>
      <c r="AG134" s="590"/>
      <c r="AH134" s="581"/>
      <c r="AK134" s="566"/>
      <c r="AL134" s="566"/>
      <c r="AM134" s="566"/>
      <c r="AN134" s="566"/>
      <c r="AO134" s="581"/>
    </row>
    <row r="135" spans="1:41" s="524" customFormat="1">
      <c r="A135" s="23" t="s">
        <v>145</v>
      </c>
      <c r="B135" s="17">
        <v>80</v>
      </c>
      <c r="C135" s="17">
        <v>39</v>
      </c>
      <c r="D135" s="17">
        <v>0</v>
      </c>
      <c r="E135" s="17">
        <v>0</v>
      </c>
      <c r="F135" s="17">
        <v>10</v>
      </c>
      <c r="G135" s="17"/>
      <c r="H135" s="17"/>
      <c r="I135" s="17"/>
      <c r="J135" s="17"/>
      <c r="K135" s="17"/>
      <c r="L135" s="17"/>
      <c r="M135" s="17"/>
      <c r="N135" s="98">
        <f t="shared" si="10"/>
        <v>129</v>
      </c>
      <c r="O135" s="77"/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/>
      <c r="V135" s="17"/>
      <c r="W135" s="17"/>
      <c r="X135" s="17"/>
      <c r="Y135" s="17"/>
      <c r="Z135" s="17"/>
      <c r="AA135" s="17"/>
      <c r="AB135" s="98">
        <f t="shared" si="11"/>
        <v>0</v>
      </c>
      <c r="AD135" s="566"/>
      <c r="AE135" s="566"/>
      <c r="AF135" s="590"/>
      <c r="AG135" s="590"/>
      <c r="AH135" s="581"/>
      <c r="AK135" s="566"/>
      <c r="AL135" s="566"/>
      <c r="AM135" s="566"/>
      <c r="AN135" s="566"/>
      <c r="AO135" s="581"/>
    </row>
    <row r="136" spans="1:41" s="524" customFormat="1">
      <c r="A136" s="23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98"/>
      <c r="O136" s="7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98"/>
      <c r="AD136" s="566"/>
      <c r="AE136" s="566"/>
      <c r="AF136" s="590"/>
      <c r="AG136" s="590"/>
      <c r="AH136" s="581"/>
      <c r="AK136" s="566"/>
      <c r="AL136" s="566"/>
      <c r="AM136" s="566"/>
      <c r="AN136" s="566"/>
      <c r="AO136" s="581"/>
    </row>
    <row r="137" spans="1:41" s="524" customFormat="1" ht="15.75" thickBot="1">
      <c r="A137" s="529" t="s">
        <v>146</v>
      </c>
      <c r="B137" s="530">
        <v>2459</v>
      </c>
      <c r="C137" s="530">
        <v>1166</v>
      </c>
      <c r="D137" s="530">
        <v>1049</v>
      </c>
      <c r="E137" s="530">
        <v>1140</v>
      </c>
      <c r="F137" s="530">
        <v>1287</v>
      </c>
      <c r="G137" s="530"/>
      <c r="H137" s="530"/>
      <c r="I137" s="530"/>
      <c r="J137" s="530"/>
      <c r="K137" s="530"/>
      <c r="L137" s="530"/>
      <c r="M137" s="530"/>
      <c r="N137" s="547">
        <f t="shared" si="10"/>
        <v>7101</v>
      </c>
      <c r="O137" s="531"/>
      <c r="P137" s="530">
        <v>2039</v>
      </c>
      <c r="Q137" s="530">
        <v>1595</v>
      </c>
      <c r="R137" s="530">
        <v>1414</v>
      </c>
      <c r="S137" s="530">
        <v>1131</v>
      </c>
      <c r="T137" s="530">
        <v>1489</v>
      </c>
      <c r="U137" s="530"/>
      <c r="V137" s="530"/>
      <c r="W137" s="530"/>
      <c r="X137" s="530"/>
      <c r="Y137" s="530"/>
      <c r="Z137" s="530"/>
      <c r="AA137" s="530"/>
      <c r="AB137" s="547">
        <f t="shared" si="11"/>
        <v>7668</v>
      </c>
      <c r="AD137" s="566"/>
      <c r="AE137" s="566"/>
      <c r="AF137" s="590"/>
      <c r="AG137" s="590"/>
      <c r="AH137" s="581"/>
      <c r="AK137" s="566"/>
      <c r="AL137" s="566"/>
      <c r="AM137" s="566"/>
      <c r="AN137" s="566"/>
      <c r="AO137" s="581"/>
    </row>
    <row r="138" spans="1:41" s="524" customFormat="1">
      <c r="A138" s="23" t="s">
        <v>147</v>
      </c>
      <c r="B138" s="17">
        <v>358</v>
      </c>
      <c r="C138" s="17">
        <v>245</v>
      </c>
      <c r="D138" s="17">
        <v>119</v>
      </c>
      <c r="E138" s="17">
        <v>165</v>
      </c>
      <c r="F138" s="17">
        <v>226</v>
      </c>
      <c r="G138" s="17"/>
      <c r="H138" s="17"/>
      <c r="I138" s="17"/>
      <c r="J138" s="17"/>
      <c r="K138" s="17"/>
      <c r="L138" s="17"/>
      <c r="M138" s="17"/>
      <c r="N138" s="98">
        <f t="shared" si="10"/>
        <v>1113</v>
      </c>
      <c r="O138" s="77"/>
      <c r="P138" s="17">
        <v>352</v>
      </c>
      <c r="Q138" s="17">
        <v>289</v>
      </c>
      <c r="R138" s="17">
        <v>211</v>
      </c>
      <c r="S138" s="17">
        <v>165</v>
      </c>
      <c r="T138" s="17">
        <v>230</v>
      </c>
      <c r="U138" s="17"/>
      <c r="V138" s="17"/>
      <c r="W138" s="17"/>
      <c r="X138" s="17"/>
      <c r="Y138" s="17"/>
      <c r="Z138" s="17"/>
      <c r="AA138" s="17"/>
      <c r="AB138" s="98">
        <f t="shared" si="11"/>
        <v>1247</v>
      </c>
      <c r="AD138" s="566"/>
      <c r="AE138" s="566"/>
      <c r="AF138" s="590"/>
      <c r="AG138" s="590"/>
      <c r="AH138" s="581"/>
      <c r="AK138" s="566"/>
      <c r="AL138" s="566"/>
      <c r="AM138" s="566"/>
      <c r="AN138" s="566"/>
      <c r="AO138" s="581"/>
    </row>
    <row r="139" spans="1:41" s="524" customFormat="1">
      <c r="A139" s="23" t="s">
        <v>148</v>
      </c>
      <c r="B139" s="17">
        <v>9</v>
      </c>
      <c r="C139" s="17">
        <v>11</v>
      </c>
      <c r="D139" s="17">
        <v>11</v>
      </c>
      <c r="E139" s="17">
        <v>1</v>
      </c>
      <c r="F139" s="17">
        <v>0</v>
      </c>
      <c r="G139" s="17"/>
      <c r="H139" s="17"/>
      <c r="I139" s="17"/>
      <c r="J139" s="17"/>
      <c r="K139" s="17"/>
      <c r="L139" s="17"/>
      <c r="M139" s="17"/>
      <c r="N139" s="98">
        <f t="shared" si="10"/>
        <v>32</v>
      </c>
      <c r="O139" s="77"/>
      <c r="P139" s="17">
        <v>11</v>
      </c>
      <c r="Q139" s="17">
        <v>1</v>
      </c>
      <c r="R139" s="17">
        <v>13</v>
      </c>
      <c r="S139" s="17">
        <v>7</v>
      </c>
      <c r="T139" s="17">
        <v>8</v>
      </c>
      <c r="U139" s="17"/>
      <c r="V139" s="17"/>
      <c r="W139" s="17"/>
      <c r="X139" s="17"/>
      <c r="Y139" s="17"/>
      <c r="Z139" s="17"/>
      <c r="AA139" s="17"/>
      <c r="AB139" s="98">
        <f t="shared" si="11"/>
        <v>40</v>
      </c>
      <c r="AD139" s="566"/>
      <c r="AE139" s="566"/>
      <c r="AF139" s="590"/>
      <c r="AG139" s="590"/>
      <c r="AH139" s="581"/>
      <c r="AK139" s="566"/>
      <c r="AL139" s="566"/>
      <c r="AM139" s="566"/>
      <c r="AN139" s="566"/>
      <c r="AO139" s="581"/>
    </row>
    <row r="140" spans="1:41" s="524" customFormat="1">
      <c r="A140" s="23" t="s">
        <v>24</v>
      </c>
      <c r="B140" s="17">
        <v>449</v>
      </c>
      <c r="C140" s="17">
        <v>134</v>
      </c>
      <c r="D140" s="17">
        <v>129</v>
      </c>
      <c r="E140" s="17">
        <v>160</v>
      </c>
      <c r="F140" s="17">
        <v>201</v>
      </c>
      <c r="G140" s="17"/>
      <c r="H140" s="17"/>
      <c r="I140" s="17"/>
      <c r="J140" s="17"/>
      <c r="K140" s="17"/>
      <c r="L140" s="17"/>
      <c r="M140" s="17"/>
      <c r="N140" s="98">
        <f t="shared" si="10"/>
        <v>1073</v>
      </c>
      <c r="O140" s="77"/>
      <c r="P140" s="17">
        <v>321</v>
      </c>
      <c r="Q140" s="17">
        <v>251</v>
      </c>
      <c r="R140" s="17">
        <v>174</v>
      </c>
      <c r="S140" s="17">
        <v>130</v>
      </c>
      <c r="T140" s="17">
        <v>221</v>
      </c>
      <c r="U140" s="17"/>
      <c r="V140" s="17"/>
      <c r="W140" s="17"/>
      <c r="X140" s="17"/>
      <c r="Y140" s="17"/>
      <c r="Z140" s="17"/>
      <c r="AA140" s="17"/>
      <c r="AB140" s="98">
        <f t="shared" si="11"/>
        <v>1097</v>
      </c>
      <c r="AD140" s="566"/>
      <c r="AE140" s="566"/>
      <c r="AF140" s="590"/>
      <c r="AG140" s="590"/>
      <c r="AH140" s="581"/>
      <c r="AK140" s="566"/>
      <c r="AL140" s="566"/>
      <c r="AM140" s="566"/>
      <c r="AN140" s="566"/>
      <c r="AO140" s="581"/>
    </row>
    <row r="141" spans="1:41" s="524" customFormat="1">
      <c r="A141" s="23" t="s">
        <v>149</v>
      </c>
      <c r="B141" s="17">
        <v>198</v>
      </c>
      <c r="C141" s="17">
        <v>208</v>
      </c>
      <c r="D141" s="17">
        <v>91</v>
      </c>
      <c r="E141" s="17">
        <v>73</v>
      </c>
      <c r="F141" s="17">
        <v>126</v>
      </c>
      <c r="G141" s="17"/>
      <c r="H141" s="17"/>
      <c r="I141" s="17"/>
      <c r="J141" s="17"/>
      <c r="K141" s="17"/>
      <c r="L141" s="17"/>
      <c r="M141" s="17"/>
      <c r="N141" s="98">
        <f t="shared" si="10"/>
        <v>696</v>
      </c>
      <c r="O141" s="77"/>
      <c r="P141" s="17">
        <v>186</v>
      </c>
      <c r="Q141" s="17">
        <v>316</v>
      </c>
      <c r="R141" s="17">
        <v>101</v>
      </c>
      <c r="S141" s="17">
        <v>93</v>
      </c>
      <c r="T141" s="17">
        <v>110</v>
      </c>
      <c r="U141" s="17"/>
      <c r="V141" s="17"/>
      <c r="W141" s="17"/>
      <c r="X141" s="17"/>
      <c r="Y141" s="17"/>
      <c r="Z141" s="17"/>
      <c r="AA141" s="17"/>
      <c r="AB141" s="98">
        <f t="shared" si="11"/>
        <v>806</v>
      </c>
      <c r="AD141" s="566"/>
      <c r="AE141" s="566"/>
      <c r="AF141" s="590"/>
      <c r="AG141" s="590"/>
      <c r="AH141" s="581"/>
      <c r="AK141" s="566"/>
      <c r="AL141" s="566"/>
      <c r="AM141" s="566"/>
      <c r="AN141" s="566"/>
      <c r="AO141" s="581"/>
    </row>
    <row r="142" spans="1:41" s="524" customFormat="1">
      <c r="A142" s="23" t="s">
        <v>150</v>
      </c>
      <c r="B142" s="17">
        <v>952</v>
      </c>
      <c r="C142" s="17">
        <v>268</v>
      </c>
      <c r="D142" s="17">
        <v>385</v>
      </c>
      <c r="E142" s="17">
        <v>508</v>
      </c>
      <c r="F142" s="17">
        <v>430</v>
      </c>
      <c r="G142" s="17"/>
      <c r="H142" s="17"/>
      <c r="I142" s="17"/>
      <c r="J142" s="17"/>
      <c r="K142" s="17"/>
      <c r="L142" s="17"/>
      <c r="M142" s="17"/>
      <c r="N142" s="98">
        <f t="shared" si="10"/>
        <v>2543</v>
      </c>
      <c r="O142" s="77"/>
      <c r="P142" s="17">
        <v>818</v>
      </c>
      <c r="Q142" s="17">
        <v>383</v>
      </c>
      <c r="R142" s="17">
        <v>501</v>
      </c>
      <c r="S142" s="17">
        <v>419</v>
      </c>
      <c r="T142" s="17">
        <v>658</v>
      </c>
      <c r="U142" s="17"/>
      <c r="V142" s="17"/>
      <c r="W142" s="17"/>
      <c r="X142" s="17"/>
      <c r="Y142" s="17"/>
      <c r="Z142" s="17"/>
      <c r="AA142" s="17"/>
      <c r="AB142" s="98">
        <f t="shared" si="11"/>
        <v>2779</v>
      </c>
      <c r="AD142" s="566"/>
      <c r="AE142" s="566"/>
      <c r="AF142" s="590"/>
      <c r="AG142" s="590"/>
      <c r="AH142" s="581"/>
      <c r="AK142" s="566"/>
      <c r="AL142" s="566"/>
      <c r="AM142" s="566"/>
      <c r="AN142" s="566"/>
      <c r="AO142" s="581"/>
    </row>
    <row r="143" spans="1:41" s="524" customFormat="1">
      <c r="A143" s="23" t="s">
        <v>151</v>
      </c>
      <c r="B143" s="17">
        <v>29</v>
      </c>
      <c r="C143" s="17">
        <v>69</v>
      </c>
      <c r="D143" s="17">
        <v>59</v>
      </c>
      <c r="E143" s="17">
        <v>66</v>
      </c>
      <c r="F143" s="17">
        <v>20</v>
      </c>
      <c r="G143" s="17"/>
      <c r="H143" s="17"/>
      <c r="I143" s="17"/>
      <c r="J143" s="17"/>
      <c r="K143" s="17"/>
      <c r="L143" s="17"/>
      <c r="M143" s="17"/>
      <c r="N143" s="98">
        <f t="shared" si="10"/>
        <v>243</v>
      </c>
      <c r="O143" s="77"/>
      <c r="P143" s="17">
        <v>46</v>
      </c>
      <c r="Q143" s="17">
        <v>66</v>
      </c>
      <c r="R143" s="17">
        <v>37</v>
      </c>
      <c r="S143" s="17">
        <v>54</v>
      </c>
      <c r="T143" s="17">
        <v>26</v>
      </c>
      <c r="U143" s="17"/>
      <c r="V143" s="17"/>
      <c r="W143" s="17"/>
      <c r="X143" s="17"/>
      <c r="Y143" s="17"/>
      <c r="Z143" s="17"/>
      <c r="AA143" s="17"/>
      <c r="AB143" s="98">
        <f t="shared" si="11"/>
        <v>229</v>
      </c>
      <c r="AD143" s="566"/>
      <c r="AE143" s="566"/>
      <c r="AF143" s="590"/>
      <c r="AG143" s="590"/>
      <c r="AH143" s="581"/>
      <c r="AK143" s="566"/>
      <c r="AL143" s="566"/>
      <c r="AM143" s="566"/>
      <c r="AN143" s="566"/>
      <c r="AO143" s="581"/>
    </row>
    <row r="144" spans="1:41" s="524" customFormat="1">
      <c r="A144" s="23" t="s">
        <v>152</v>
      </c>
      <c r="B144" s="17">
        <v>1</v>
      </c>
      <c r="C144" s="17">
        <v>0</v>
      </c>
      <c r="D144" s="17">
        <v>0</v>
      </c>
      <c r="E144" s="17">
        <v>0</v>
      </c>
      <c r="F144" s="17">
        <v>0</v>
      </c>
      <c r="G144" s="17"/>
      <c r="H144" s="17"/>
      <c r="I144" s="17"/>
      <c r="J144" s="17"/>
      <c r="K144" s="17"/>
      <c r="L144" s="17"/>
      <c r="M144" s="17"/>
      <c r="N144" s="98">
        <f t="shared" si="10"/>
        <v>1</v>
      </c>
      <c r="O144" s="77"/>
      <c r="P144" s="17">
        <v>1</v>
      </c>
      <c r="Q144" s="17">
        <v>4</v>
      </c>
      <c r="R144" s="17">
        <v>0</v>
      </c>
      <c r="S144" s="17">
        <v>0</v>
      </c>
      <c r="T144" s="17">
        <v>3</v>
      </c>
      <c r="U144" s="17"/>
      <c r="V144" s="17"/>
      <c r="W144" s="17"/>
      <c r="X144" s="17"/>
      <c r="Y144" s="17"/>
      <c r="Z144" s="17"/>
      <c r="AA144" s="17"/>
      <c r="AB144" s="98">
        <f t="shared" si="11"/>
        <v>8</v>
      </c>
      <c r="AD144" s="566"/>
      <c r="AE144" s="566"/>
      <c r="AF144" s="590"/>
      <c r="AG144" s="590"/>
      <c r="AH144" s="581"/>
      <c r="AK144" s="566"/>
      <c r="AL144" s="566"/>
      <c r="AM144" s="566"/>
      <c r="AN144" s="566"/>
      <c r="AO144" s="581"/>
    </row>
    <row r="145" spans="1:41" s="524" customFormat="1">
      <c r="A145" s="23" t="s">
        <v>153</v>
      </c>
      <c r="B145" s="17">
        <v>6</v>
      </c>
      <c r="C145" s="17">
        <v>3</v>
      </c>
      <c r="D145" s="17">
        <v>4</v>
      </c>
      <c r="E145" s="17">
        <v>2</v>
      </c>
      <c r="F145" s="17">
        <v>0</v>
      </c>
      <c r="G145" s="17"/>
      <c r="H145" s="17"/>
      <c r="I145" s="17"/>
      <c r="J145" s="17"/>
      <c r="K145" s="17"/>
      <c r="L145" s="17"/>
      <c r="M145" s="17"/>
      <c r="N145" s="98">
        <f t="shared" si="10"/>
        <v>15</v>
      </c>
      <c r="O145" s="77"/>
      <c r="P145" s="17">
        <v>0</v>
      </c>
      <c r="Q145" s="17">
        <v>0</v>
      </c>
      <c r="R145" s="17">
        <v>5</v>
      </c>
      <c r="S145" s="17">
        <v>5</v>
      </c>
      <c r="T145" s="17">
        <v>0</v>
      </c>
      <c r="U145" s="17"/>
      <c r="V145" s="17"/>
      <c r="W145" s="17"/>
      <c r="X145" s="17"/>
      <c r="Y145" s="17"/>
      <c r="Z145" s="17"/>
      <c r="AA145" s="17"/>
      <c r="AB145" s="98">
        <f t="shared" si="11"/>
        <v>10</v>
      </c>
      <c r="AD145" s="566"/>
      <c r="AE145" s="566"/>
      <c r="AF145" s="590"/>
      <c r="AG145" s="590"/>
      <c r="AH145" s="581"/>
      <c r="AK145" s="566"/>
      <c r="AL145" s="566"/>
      <c r="AM145" s="566"/>
      <c r="AN145" s="566"/>
      <c r="AO145" s="581"/>
    </row>
    <row r="146" spans="1:41" s="524" customFormat="1">
      <c r="A146" s="23" t="s">
        <v>154</v>
      </c>
      <c r="B146" s="17">
        <v>7</v>
      </c>
      <c r="C146" s="17">
        <v>9</v>
      </c>
      <c r="D146" s="17">
        <v>8</v>
      </c>
      <c r="E146" s="17">
        <v>0</v>
      </c>
      <c r="F146" s="17">
        <v>0</v>
      </c>
      <c r="G146" s="17"/>
      <c r="H146" s="17"/>
      <c r="I146" s="17"/>
      <c r="J146" s="17"/>
      <c r="K146" s="17"/>
      <c r="L146" s="17"/>
      <c r="M146" s="17"/>
      <c r="N146" s="98">
        <f t="shared" si="10"/>
        <v>24</v>
      </c>
      <c r="O146" s="77"/>
      <c r="P146" s="17">
        <v>8</v>
      </c>
      <c r="Q146" s="17">
        <v>4</v>
      </c>
      <c r="R146" s="17">
        <v>22</v>
      </c>
      <c r="S146" s="17">
        <v>10</v>
      </c>
      <c r="T146" s="17">
        <v>20</v>
      </c>
      <c r="U146" s="17"/>
      <c r="V146" s="17"/>
      <c r="W146" s="17"/>
      <c r="X146" s="17"/>
      <c r="Y146" s="17"/>
      <c r="Z146" s="17"/>
      <c r="AA146" s="17"/>
      <c r="AB146" s="98">
        <f t="shared" si="11"/>
        <v>64</v>
      </c>
      <c r="AD146" s="566"/>
      <c r="AE146" s="566"/>
      <c r="AF146" s="590"/>
      <c r="AG146" s="590"/>
      <c r="AH146" s="581"/>
      <c r="AK146" s="566"/>
      <c r="AL146" s="566"/>
      <c r="AM146" s="566"/>
      <c r="AN146" s="566"/>
      <c r="AO146" s="581"/>
    </row>
    <row r="147" spans="1:41" s="524" customFormat="1">
      <c r="A147" s="23" t="s">
        <v>155</v>
      </c>
      <c r="B147" s="17">
        <v>115</v>
      </c>
      <c r="C147" s="17">
        <v>56</v>
      </c>
      <c r="D147" s="17">
        <v>64</v>
      </c>
      <c r="E147" s="17">
        <v>40</v>
      </c>
      <c r="F147" s="17">
        <v>119</v>
      </c>
      <c r="G147" s="17"/>
      <c r="H147" s="17"/>
      <c r="I147" s="17"/>
      <c r="J147" s="17"/>
      <c r="K147" s="17"/>
      <c r="L147" s="17"/>
      <c r="M147" s="17"/>
      <c r="N147" s="98">
        <f t="shared" si="10"/>
        <v>394</v>
      </c>
      <c r="O147" s="77"/>
      <c r="P147" s="17">
        <v>135</v>
      </c>
      <c r="Q147" s="17">
        <v>121</v>
      </c>
      <c r="R147" s="17">
        <v>122</v>
      </c>
      <c r="S147" s="17">
        <v>109</v>
      </c>
      <c r="T147" s="17">
        <v>96</v>
      </c>
      <c r="U147" s="17"/>
      <c r="V147" s="17"/>
      <c r="W147" s="17"/>
      <c r="X147" s="17"/>
      <c r="Y147" s="17"/>
      <c r="Z147" s="17"/>
      <c r="AA147" s="17"/>
      <c r="AB147" s="98">
        <f t="shared" si="11"/>
        <v>583</v>
      </c>
      <c r="AD147" s="566"/>
      <c r="AE147" s="566"/>
      <c r="AF147" s="590"/>
      <c r="AG147" s="590"/>
      <c r="AH147" s="581"/>
      <c r="AK147" s="566"/>
      <c r="AL147" s="566"/>
      <c r="AM147" s="566"/>
      <c r="AN147" s="566"/>
      <c r="AO147" s="581"/>
    </row>
    <row r="148" spans="1:41" s="524" customFormat="1">
      <c r="A148" s="23" t="s">
        <v>156</v>
      </c>
      <c r="B148" s="17">
        <v>1</v>
      </c>
      <c r="C148" s="17">
        <v>5</v>
      </c>
      <c r="D148" s="17">
        <v>6</v>
      </c>
      <c r="E148" s="17">
        <v>1</v>
      </c>
      <c r="F148" s="17">
        <v>0</v>
      </c>
      <c r="G148" s="17"/>
      <c r="H148" s="17"/>
      <c r="I148" s="17"/>
      <c r="J148" s="17"/>
      <c r="K148" s="17"/>
      <c r="L148" s="17"/>
      <c r="M148" s="17"/>
      <c r="N148" s="98">
        <f t="shared" si="10"/>
        <v>13</v>
      </c>
      <c r="O148" s="77"/>
      <c r="P148" s="17">
        <v>3</v>
      </c>
      <c r="Q148" s="17">
        <v>4</v>
      </c>
      <c r="R148" s="17">
        <v>3</v>
      </c>
      <c r="S148" s="17">
        <v>0</v>
      </c>
      <c r="T148" s="17">
        <v>6</v>
      </c>
      <c r="U148" s="17"/>
      <c r="V148" s="17"/>
      <c r="W148" s="17"/>
      <c r="X148" s="17"/>
      <c r="Y148" s="17"/>
      <c r="Z148" s="17"/>
      <c r="AA148" s="17"/>
      <c r="AB148" s="98">
        <f t="shared" si="11"/>
        <v>16</v>
      </c>
      <c r="AD148" s="566"/>
      <c r="AE148" s="566"/>
      <c r="AF148" s="590"/>
      <c r="AG148" s="590"/>
      <c r="AH148" s="581"/>
      <c r="AK148" s="566"/>
      <c r="AL148" s="566"/>
      <c r="AM148" s="566"/>
      <c r="AN148" s="566"/>
      <c r="AO148" s="581"/>
    </row>
    <row r="149" spans="1:41" s="524" customFormat="1">
      <c r="A149" s="23" t="s">
        <v>157</v>
      </c>
      <c r="B149" s="17">
        <v>39</v>
      </c>
      <c r="C149" s="17">
        <v>17</v>
      </c>
      <c r="D149" s="17">
        <v>67</v>
      </c>
      <c r="E149" s="17">
        <v>36</v>
      </c>
      <c r="F149" s="17">
        <v>38</v>
      </c>
      <c r="G149" s="17"/>
      <c r="H149" s="17"/>
      <c r="I149" s="17"/>
      <c r="J149" s="17"/>
      <c r="K149" s="17"/>
      <c r="L149" s="17"/>
      <c r="M149" s="17"/>
      <c r="N149" s="98">
        <f t="shared" si="10"/>
        <v>197</v>
      </c>
      <c r="O149" s="77"/>
      <c r="P149" s="17">
        <v>20</v>
      </c>
      <c r="Q149" s="17">
        <v>25</v>
      </c>
      <c r="R149" s="17">
        <v>50</v>
      </c>
      <c r="S149" s="17">
        <v>33</v>
      </c>
      <c r="T149" s="17">
        <v>25</v>
      </c>
      <c r="U149" s="17"/>
      <c r="V149" s="17"/>
      <c r="W149" s="17"/>
      <c r="X149" s="17"/>
      <c r="Y149" s="17"/>
      <c r="Z149" s="17"/>
      <c r="AA149" s="17"/>
      <c r="AB149" s="98">
        <f t="shared" si="11"/>
        <v>153</v>
      </c>
      <c r="AD149" s="566"/>
      <c r="AE149" s="566"/>
      <c r="AF149" s="590"/>
      <c r="AG149" s="590"/>
      <c r="AH149" s="581"/>
      <c r="AK149" s="566"/>
      <c r="AL149" s="566"/>
      <c r="AM149" s="566"/>
      <c r="AN149" s="566"/>
      <c r="AO149" s="581"/>
    </row>
    <row r="150" spans="1:41" s="524" customFormat="1">
      <c r="A150" s="23" t="s">
        <v>158</v>
      </c>
      <c r="B150" s="17">
        <v>134</v>
      </c>
      <c r="C150" s="17">
        <v>52</v>
      </c>
      <c r="D150" s="17">
        <v>101</v>
      </c>
      <c r="E150" s="17">
        <v>78</v>
      </c>
      <c r="F150" s="17">
        <v>105</v>
      </c>
      <c r="G150" s="17"/>
      <c r="H150" s="17"/>
      <c r="I150" s="17"/>
      <c r="J150" s="17"/>
      <c r="K150" s="17"/>
      <c r="L150" s="17"/>
      <c r="M150" s="17"/>
      <c r="N150" s="98">
        <f t="shared" si="10"/>
        <v>470</v>
      </c>
      <c r="O150" s="77"/>
      <c r="P150" s="17">
        <v>97</v>
      </c>
      <c r="Q150" s="17">
        <v>100</v>
      </c>
      <c r="R150" s="17">
        <v>138</v>
      </c>
      <c r="S150" s="17">
        <v>100</v>
      </c>
      <c r="T150" s="17">
        <v>84</v>
      </c>
      <c r="U150" s="17"/>
      <c r="V150" s="17"/>
      <c r="W150" s="17"/>
      <c r="X150" s="17"/>
      <c r="Y150" s="17"/>
      <c r="Z150" s="17"/>
      <c r="AA150" s="17"/>
      <c r="AB150" s="98">
        <f t="shared" si="11"/>
        <v>519</v>
      </c>
      <c r="AD150" s="566"/>
      <c r="AE150" s="566"/>
      <c r="AF150" s="590"/>
      <c r="AG150" s="590"/>
      <c r="AH150" s="581"/>
      <c r="AK150" s="566"/>
      <c r="AL150" s="566"/>
      <c r="AM150" s="566"/>
      <c r="AN150" s="566"/>
      <c r="AO150" s="581"/>
    </row>
    <row r="151" spans="1:41" s="524" customFormat="1">
      <c r="A151" s="23" t="s">
        <v>145</v>
      </c>
      <c r="B151" s="17">
        <v>161</v>
      </c>
      <c r="C151" s="17">
        <v>89</v>
      </c>
      <c r="D151" s="17">
        <v>5</v>
      </c>
      <c r="E151" s="17">
        <v>10</v>
      </c>
      <c r="F151" s="17">
        <v>22</v>
      </c>
      <c r="G151" s="17"/>
      <c r="H151" s="17"/>
      <c r="I151" s="17"/>
      <c r="J151" s="17"/>
      <c r="K151" s="17"/>
      <c r="L151" s="17"/>
      <c r="M151" s="17"/>
      <c r="N151" s="98">
        <f t="shared" si="10"/>
        <v>287</v>
      </c>
      <c r="O151" s="77"/>
      <c r="P151" s="17">
        <v>41</v>
      </c>
      <c r="Q151" s="17">
        <v>31</v>
      </c>
      <c r="R151" s="17">
        <v>37</v>
      </c>
      <c r="S151" s="17">
        <v>6</v>
      </c>
      <c r="T151" s="17">
        <v>2</v>
      </c>
      <c r="U151" s="17"/>
      <c r="V151" s="17"/>
      <c r="W151" s="17"/>
      <c r="X151" s="17"/>
      <c r="Y151" s="17"/>
      <c r="Z151" s="17"/>
      <c r="AA151" s="17"/>
      <c r="AB151" s="98">
        <f t="shared" si="11"/>
        <v>117</v>
      </c>
      <c r="AD151" s="566"/>
      <c r="AE151" s="566"/>
      <c r="AF151" s="590"/>
      <c r="AG151" s="590"/>
      <c r="AH151" s="581"/>
      <c r="AK151" s="566"/>
      <c r="AL151" s="566"/>
      <c r="AM151" s="566"/>
      <c r="AN151" s="566"/>
      <c r="AO151" s="581"/>
    </row>
    <row r="152" spans="1:41" s="524" customFormat="1">
      <c r="A152" s="23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98"/>
      <c r="O152" s="7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98"/>
      <c r="AD152" s="566"/>
      <c r="AE152" s="566"/>
      <c r="AF152" s="590"/>
      <c r="AG152" s="590"/>
      <c r="AH152" s="581"/>
      <c r="AK152" s="566"/>
      <c r="AL152" s="566"/>
      <c r="AM152" s="566"/>
      <c r="AN152" s="566"/>
      <c r="AO152" s="581"/>
    </row>
    <row r="153" spans="1:41" s="524" customFormat="1" ht="15.75" thickBot="1">
      <c r="A153" s="529" t="s">
        <v>159</v>
      </c>
      <c r="B153" s="530">
        <v>2234</v>
      </c>
      <c r="C153" s="530">
        <v>2257</v>
      </c>
      <c r="D153" s="530">
        <v>3837</v>
      </c>
      <c r="E153" s="530">
        <v>2487</v>
      </c>
      <c r="F153" s="530">
        <v>1986</v>
      </c>
      <c r="G153" s="530"/>
      <c r="H153" s="530"/>
      <c r="I153" s="530"/>
      <c r="J153" s="530"/>
      <c r="K153" s="530"/>
      <c r="L153" s="530"/>
      <c r="M153" s="530"/>
      <c r="N153" s="547">
        <f t="shared" si="10"/>
        <v>12801</v>
      </c>
      <c r="O153" s="531"/>
      <c r="P153" s="530">
        <v>2096</v>
      </c>
      <c r="Q153" s="530">
        <v>1884</v>
      </c>
      <c r="R153" s="530">
        <v>2349</v>
      </c>
      <c r="S153" s="530">
        <v>2394</v>
      </c>
      <c r="T153" s="530">
        <v>2430</v>
      </c>
      <c r="U153" s="530"/>
      <c r="V153" s="530"/>
      <c r="W153" s="530"/>
      <c r="X153" s="530"/>
      <c r="Y153" s="530"/>
      <c r="Z153" s="530"/>
      <c r="AA153" s="530"/>
      <c r="AB153" s="547">
        <f t="shared" si="11"/>
        <v>11153</v>
      </c>
      <c r="AD153" s="566"/>
      <c r="AE153" s="566"/>
      <c r="AF153" s="590"/>
      <c r="AG153" s="590"/>
      <c r="AH153" s="581"/>
      <c r="AK153" s="566"/>
      <c r="AL153" s="566"/>
      <c r="AM153" s="566"/>
      <c r="AN153" s="566"/>
      <c r="AO153" s="581"/>
    </row>
    <row r="154" spans="1:41" s="524" customFormat="1">
      <c r="A154" s="23" t="s">
        <v>160</v>
      </c>
      <c r="B154" s="17">
        <v>0</v>
      </c>
      <c r="C154" s="17">
        <v>3</v>
      </c>
      <c r="D154" s="17">
        <v>0</v>
      </c>
      <c r="E154" s="17">
        <v>3</v>
      </c>
      <c r="F154" s="17">
        <v>3</v>
      </c>
      <c r="G154" s="17"/>
      <c r="H154" s="17"/>
      <c r="I154" s="17"/>
      <c r="J154" s="17"/>
      <c r="K154" s="17"/>
      <c r="L154" s="17"/>
      <c r="M154" s="17"/>
      <c r="N154" s="98">
        <f t="shared" si="10"/>
        <v>9</v>
      </c>
      <c r="O154" s="77"/>
      <c r="P154" s="17">
        <v>0</v>
      </c>
      <c r="Q154" s="17">
        <v>7</v>
      </c>
      <c r="R154" s="17">
        <v>1</v>
      </c>
      <c r="S154" s="17">
        <v>8</v>
      </c>
      <c r="T154" s="17">
        <v>8</v>
      </c>
      <c r="U154" s="17"/>
      <c r="V154" s="17"/>
      <c r="W154" s="17"/>
      <c r="X154" s="17"/>
      <c r="Y154" s="17"/>
      <c r="Z154" s="17"/>
      <c r="AA154" s="17"/>
      <c r="AB154" s="98">
        <f t="shared" si="11"/>
        <v>24</v>
      </c>
      <c r="AD154" s="566"/>
      <c r="AE154" s="566"/>
      <c r="AF154" s="590"/>
      <c r="AG154" s="590"/>
      <c r="AH154" s="581"/>
      <c r="AK154" s="566"/>
      <c r="AL154" s="566"/>
      <c r="AM154" s="566"/>
      <c r="AN154" s="566"/>
      <c r="AO154" s="581"/>
    </row>
    <row r="155" spans="1:41" s="524" customFormat="1">
      <c r="A155" s="23" t="s">
        <v>161</v>
      </c>
      <c r="B155" s="17">
        <v>546</v>
      </c>
      <c r="C155" s="17">
        <v>968</v>
      </c>
      <c r="D155" s="17">
        <v>1818</v>
      </c>
      <c r="E155" s="17">
        <v>841</v>
      </c>
      <c r="F155" s="17">
        <v>578</v>
      </c>
      <c r="G155" s="17"/>
      <c r="H155" s="17"/>
      <c r="I155" s="17"/>
      <c r="J155" s="17"/>
      <c r="K155" s="17"/>
      <c r="L155" s="17"/>
      <c r="M155" s="17"/>
      <c r="N155" s="98">
        <f t="shared" si="10"/>
        <v>4751</v>
      </c>
      <c r="O155" s="77"/>
      <c r="P155" s="17">
        <v>449</v>
      </c>
      <c r="Q155" s="17">
        <v>393</v>
      </c>
      <c r="R155" s="17">
        <v>557</v>
      </c>
      <c r="S155" s="17">
        <v>564</v>
      </c>
      <c r="T155" s="17">
        <v>537</v>
      </c>
      <c r="U155" s="17"/>
      <c r="V155" s="17"/>
      <c r="W155" s="17"/>
      <c r="X155" s="17"/>
      <c r="Y155" s="17"/>
      <c r="Z155" s="17"/>
      <c r="AA155" s="17"/>
      <c r="AB155" s="98">
        <f t="shared" si="11"/>
        <v>2500</v>
      </c>
      <c r="AD155" s="566"/>
      <c r="AE155" s="566"/>
      <c r="AF155" s="590"/>
      <c r="AG155" s="590"/>
      <c r="AH155" s="581"/>
      <c r="AK155" s="566"/>
      <c r="AL155" s="566"/>
      <c r="AM155" s="566"/>
      <c r="AN155" s="566"/>
      <c r="AO155" s="581"/>
    </row>
    <row r="156" spans="1:41" s="524" customFormat="1">
      <c r="A156" s="25" t="s">
        <v>27</v>
      </c>
      <c r="B156" s="20">
        <v>1167</v>
      </c>
      <c r="C156" s="20">
        <v>997</v>
      </c>
      <c r="D156" s="20">
        <v>1432</v>
      </c>
      <c r="E156" s="20">
        <v>1162</v>
      </c>
      <c r="F156" s="20">
        <v>926</v>
      </c>
      <c r="G156" s="20"/>
      <c r="H156" s="20"/>
      <c r="I156" s="20"/>
      <c r="J156" s="20"/>
      <c r="K156" s="20"/>
      <c r="L156" s="20"/>
      <c r="M156" s="20"/>
      <c r="N156" s="99">
        <f t="shared" si="10"/>
        <v>5684</v>
      </c>
      <c r="O156" s="70"/>
      <c r="P156" s="20">
        <v>1109</v>
      </c>
      <c r="Q156" s="20">
        <v>944</v>
      </c>
      <c r="R156" s="20">
        <v>1037</v>
      </c>
      <c r="S156" s="20">
        <v>1029</v>
      </c>
      <c r="T156" s="20">
        <v>1221</v>
      </c>
      <c r="U156" s="20"/>
      <c r="V156" s="20"/>
      <c r="W156" s="20"/>
      <c r="X156" s="20"/>
      <c r="Y156" s="20"/>
      <c r="Z156" s="20"/>
      <c r="AA156" s="20"/>
      <c r="AB156" s="99">
        <f t="shared" si="11"/>
        <v>5340</v>
      </c>
      <c r="AD156" s="566"/>
      <c r="AE156" s="566"/>
      <c r="AF156" s="590"/>
      <c r="AG156" s="590"/>
      <c r="AH156" s="581"/>
      <c r="AK156" s="566"/>
      <c r="AL156" s="566"/>
      <c r="AM156" s="566"/>
      <c r="AN156" s="566"/>
      <c r="AO156" s="581"/>
    </row>
    <row r="157" spans="1:41" s="524" customFormat="1">
      <c r="A157" s="25" t="s">
        <v>162</v>
      </c>
      <c r="B157" s="20">
        <v>10</v>
      </c>
      <c r="C157" s="20">
        <v>5</v>
      </c>
      <c r="D157" s="20">
        <v>54</v>
      </c>
      <c r="E157" s="20">
        <v>36</v>
      </c>
      <c r="F157" s="20">
        <v>29</v>
      </c>
      <c r="G157" s="20"/>
      <c r="H157" s="20"/>
      <c r="I157" s="20"/>
      <c r="J157" s="20"/>
      <c r="K157" s="20"/>
      <c r="L157" s="20"/>
      <c r="M157" s="20"/>
      <c r="N157" s="99">
        <f t="shared" si="10"/>
        <v>134</v>
      </c>
      <c r="O157" s="70"/>
      <c r="P157" s="20">
        <v>42</v>
      </c>
      <c r="Q157" s="20">
        <v>28</v>
      </c>
      <c r="R157" s="20">
        <v>60</v>
      </c>
      <c r="S157" s="20">
        <v>46</v>
      </c>
      <c r="T157" s="20">
        <v>60</v>
      </c>
      <c r="U157" s="20"/>
      <c r="V157" s="20"/>
      <c r="W157" s="20"/>
      <c r="X157" s="20"/>
      <c r="Y157" s="20"/>
      <c r="Z157" s="20"/>
      <c r="AA157" s="20"/>
      <c r="AB157" s="99">
        <f t="shared" si="11"/>
        <v>236</v>
      </c>
      <c r="AD157" s="566"/>
      <c r="AE157" s="566"/>
      <c r="AF157" s="590"/>
      <c r="AG157" s="590"/>
      <c r="AH157" s="581"/>
      <c r="AK157" s="566"/>
      <c r="AL157" s="566"/>
      <c r="AM157" s="566"/>
      <c r="AN157" s="566"/>
      <c r="AO157" s="581"/>
    </row>
    <row r="158" spans="1:41" s="524" customFormat="1">
      <c r="A158" s="23" t="s">
        <v>6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/>
      <c r="H158" s="17"/>
      <c r="I158" s="17"/>
      <c r="J158" s="17"/>
      <c r="K158" s="17"/>
      <c r="L158" s="17"/>
      <c r="M158" s="17"/>
      <c r="N158" s="98">
        <f t="shared" si="10"/>
        <v>0</v>
      </c>
      <c r="O158" s="77"/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/>
      <c r="V158" s="17"/>
      <c r="W158" s="17"/>
      <c r="X158" s="17"/>
      <c r="Y158" s="17"/>
      <c r="Z158" s="17"/>
      <c r="AA158" s="17"/>
      <c r="AB158" s="98">
        <f t="shared" si="11"/>
        <v>0</v>
      </c>
      <c r="AD158" s="566"/>
      <c r="AE158" s="566"/>
      <c r="AF158" s="590"/>
      <c r="AG158" s="590"/>
      <c r="AH158" s="581"/>
      <c r="AK158" s="566"/>
      <c r="AL158" s="566"/>
      <c r="AM158" s="566"/>
      <c r="AN158" s="566"/>
      <c r="AO158" s="581"/>
    </row>
    <row r="159" spans="1:41" s="524" customFormat="1">
      <c r="A159" s="23" t="s">
        <v>7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/>
      <c r="H159" s="17"/>
      <c r="I159" s="17"/>
      <c r="J159" s="17"/>
      <c r="K159" s="17"/>
      <c r="L159" s="17"/>
      <c r="M159" s="17"/>
      <c r="N159" s="98">
        <f t="shared" si="10"/>
        <v>0</v>
      </c>
      <c r="O159" s="77"/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/>
      <c r="V159" s="17"/>
      <c r="W159" s="17"/>
      <c r="X159" s="17"/>
      <c r="Y159" s="17"/>
      <c r="Z159" s="17"/>
      <c r="AA159" s="17"/>
      <c r="AB159" s="98">
        <f t="shared" si="11"/>
        <v>0</v>
      </c>
      <c r="AD159" s="566"/>
      <c r="AE159" s="566"/>
      <c r="AF159" s="590"/>
      <c r="AG159" s="590"/>
      <c r="AH159" s="581"/>
      <c r="AK159" s="566"/>
      <c r="AL159" s="566"/>
      <c r="AM159" s="566"/>
      <c r="AN159" s="566"/>
      <c r="AO159" s="581"/>
    </row>
    <row r="160" spans="1:41" s="524" customFormat="1">
      <c r="A160" s="23" t="s">
        <v>8</v>
      </c>
      <c r="B160" s="17">
        <v>10</v>
      </c>
      <c r="C160" s="17">
        <v>5</v>
      </c>
      <c r="D160" s="17">
        <v>54</v>
      </c>
      <c r="E160" s="17">
        <v>36</v>
      </c>
      <c r="F160" s="17">
        <v>29</v>
      </c>
      <c r="G160" s="17"/>
      <c r="H160" s="17"/>
      <c r="I160" s="17"/>
      <c r="J160" s="17"/>
      <c r="K160" s="17"/>
      <c r="L160" s="17"/>
      <c r="M160" s="17"/>
      <c r="N160" s="98">
        <f t="shared" si="10"/>
        <v>134</v>
      </c>
      <c r="O160" s="77"/>
      <c r="P160" s="17">
        <v>42</v>
      </c>
      <c r="Q160" s="17">
        <v>28</v>
      </c>
      <c r="R160" s="17">
        <v>60</v>
      </c>
      <c r="S160" s="17">
        <v>46</v>
      </c>
      <c r="T160" s="17">
        <v>60</v>
      </c>
      <c r="U160" s="17"/>
      <c r="V160" s="17"/>
      <c r="W160" s="17"/>
      <c r="X160" s="17"/>
      <c r="Y160" s="17"/>
      <c r="Z160" s="17"/>
      <c r="AA160" s="17"/>
      <c r="AB160" s="98">
        <f t="shared" si="11"/>
        <v>236</v>
      </c>
      <c r="AD160" s="566"/>
      <c r="AE160" s="566"/>
      <c r="AF160" s="590"/>
      <c r="AG160" s="590"/>
      <c r="AH160" s="581"/>
      <c r="AK160" s="566"/>
      <c r="AL160" s="566"/>
      <c r="AM160" s="566"/>
      <c r="AN160" s="566"/>
      <c r="AO160" s="581"/>
    </row>
    <row r="161" spans="1:41" s="524" customFormat="1">
      <c r="A161" s="25" t="s">
        <v>9</v>
      </c>
      <c r="B161" s="20">
        <v>38</v>
      </c>
      <c r="C161" s="20">
        <v>22</v>
      </c>
      <c r="D161" s="20">
        <v>45</v>
      </c>
      <c r="E161" s="20">
        <v>67</v>
      </c>
      <c r="F161" s="20">
        <v>60</v>
      </c>
      <c r="G161" s="20"/>
      <c r="H161" s="20"/>
      <c r="I161" s="20"/>
      <c r="J161" s="20"/>
      <c r="K161" s="20"/>
      <c r="L161" s="20"/>
      <c r="M161" s="20"/>
      <c r="N161" s="99">
        <f t="shared" si="10"/>
        <v>232</v>
      </c>
      <c r="O161" s="70"/>
      <c r="P161" s="20">
        <v>142</v>
      </c>
      <c r="Q161" s="20">
        <v>99</v>
      </c>
      <c r="R161" s="20">
        <v>142</v>
      </c>
      <c r="S161" s="20">
        <v>114</v>
      </c>
      <c r="T161" s="20">
        <v>120</v>
      </c>
      <c r="U161" s="20"/>
      <c r="V161" s="20"/>
      <c r="W161" s="20"/>
      <c r="X161" s="20"/>
      <c r="Y161" s="20"/>
      <c r="Z161" s="20"/>
      <c r="AA161" s="20"/>
      <c r="AB161" s="99">
        <f t="shared" si="11"/>
        <v>617</v>
      </c>
      <c r="AD161" s="566"/>
      <c r="AE161" s="566"/>
      <c r="AF161" s="590"/>
      <c r="AG161" s="590"/>
      <c r="AH161" s="581"/>
      <c r="AK161" s="566"/>
      <c r="AL161" s="566"/>
      <c r="AM161" s="566"/>
      <c r="AN161" s="566"/>
      <c r="AO161" s="581"/>
    </row>
    <row r="162" spans="1:41" s="524" customFormat="1">
      <c r="A162" s="23" t="s">
        <v>10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7"/>
      <c r="H162" s="17"/>
      <c r="I162" s="17"/>
      <c r="J162" s="17"/>
      <c r="K162" s="17"/>
      <c r="L162" s="17"/>
      <c r="M162" s="17"/>
      <c r="N162" s="98">
        <f t="shared" si="10"/>
        <v>0</v>
      </c>
      <c r="O162" s="77"/>
      <c r="P162" s="17">
        <v>3</v>
      </c>
      <c r="Q162" s="17">
        <v>2</v>
      </c>
      <c r="R162" s="17">
        <v>10</v>
      </c>
      <c r="S162" s="17">
        <v>1</v>
      </c>
      <c r="T162" s="17">
        <v>7</v>
      </c>
      <c r="U162" s="17"/>
      <c r="V162" s="17"/>
      <c r="W162" s="17"/>
      <c r="X162" s="17"/>
      <c r="Y162" s="17"/>
      <c r="Z162" s="17"/>
      <c r="AA162" s="17"/>
      <c r="AB162" s="98">
        <f t="shared" si="11"/>
        <v>23</v>
      </c>
      <c r="AD162" s="566"/>
      <c r="AE162" s="566"/>
      <c r="AF162" s="590"/>
      <c r="AG162" s="590"/>
      <c r="AH162" s="581"/>
      <c r="AK162" s="566"/>
      <c r="AL162" s="566"/>
      <c r="AM162" s="566"/>
      <c r="AN162" s="566"/>
      <c r="AO162" s="581"/>
    </row>
    <row r="163" spans="1:41" s="524" customFormat="1">
      <c r="A163" s="23" t="s">
        <v>11</v>
      </c>
      <c r="B163" s="17">
        <v>18</v>
      </c>
      <c r="C163" s="17">
        <v>17</v>
      </c>
      <c r="D163" s="17">
        <v>34</v>
      </c>
      <c r="E163" s="17">
        <v>45</v>
      </c>
      <c r="F163" s="17">
        <v>47</v>
      </c>
      <c r="G163" s="17"/>
      <c r="H163" s="17"/>
      <c r="I163" s="17"/>
      <c r="J163" s="17"/>
      <c r="K163" s="17"/>
      <c r="L163" s="17"/>
      <c r="M163" s="17"/>
      <c r="N163" s="98">
        <f t="shared" si="10"/>
        <v>161</v>
      </c>
      <c r="O163" s="77"/>
      <c r="P163" s="17">
        <v>77</v>
      </c>
      <c r="Q163" s="17">
        <v>55</v>
      </c>
      <c r="R163" s="17">
        <v>85</v>
      </c>
      <c r="S163" s="17">
        <v>46</v>
      </c>
      <c r="T163" s="17">
        <v>60</v>
      </c>
      <c r="U163" s="17"/>
      <c r="V163" s="17"/>
      <c r="W163" s="17"/>
      <c r="X163" s="17"/>
      <c r="Y163" s="17"/>
      <c r="Z163" s="17"/>
      <c r="AA163" s="17"/>
      <c r="AB163" s="98">
        <f t="shared" si="11"/>
        <v>323</v>
      </c>
      <c r="AD163" s="566"/>
      <c r="AE163" s="566"/>
      <c r="AF163" s="590"/>
      <c r="AG163" s="590"/>
      <c r="AH163" s="581"/>
      <c r="AK163" s="566"/>
      <c r="AL163" s="566"/>
      <c r="AM163" s="566"/>
      <c r="AN163" s="566"/>
      <c r="AO163" s="581"/>
    </row>
    <row r="164" spans="1:41" s="524" customFormat="1">
      <c r="A164" s="23" t="s">
        <v>12</v>
      </c>
      <c r="B164" s="17">
        <v>16</v>
      </c>
      <c r="C164" s="17">
        <v>5</v>
      </c>
      <c r="D164" s="17">
        <v>11</v>
      </c>
      <c r="E164" s="17">
        <v>20</v>
      </c>
      <c r="F164" s="17">
        <v>13</v>
      </c>
      <c r="G164" s="17"/>
      <c r="H164" s="17"/>
      <c r="I164" s="17"/>
      <c r="J164" s="17"/>
      <c r="K164" s="17"/>
      <c r="L164" s="17"/>
      <c r="M164" s="17"/>
      <c r="N164" s="98">
        <f t="shared" si="10"/>
        <v>65</v>
      </c>
      <c r="O164" s="77"/>
      <c r="P164" s="17">
        <v>56</v>
      </c>
      <c r="Q164" s="17">
        <v>37</v>
      </c>
      <c r="R164" s="17">
        <v>41</v>
      </c>
      <c r="S164" s="17">
        <v>61</v>
      </c>
      <c r="T164" s="17">
        <v>51</v>
      </c>
      <c r="U164" s="17"/>
      <c r="V164" s="17"/>
      <c r="W164" s="17"/>
      <c r="X164" s="17"/>
      <c r="Y164" s="17"/>
      <c r="Z164" s="17"/>
      <c r="AA164" s="17"/>
      <c r="AB164" s="98">
        <f t="shared" si="11"/>
        <v>246</v>
      </c>
      <c r="AD164" s="566"/>
      <c r="AE164" s="566"/>
      <c r="AF164" s="590"/>
      <c r="AG164" s="590"/>
      <c r="AH164" s="581"/>
      <c r="AK164" s="566"/>
      <c r="AL164" s="566"/>
      <c r="AM164" s="566"/>
      <c r="AN164" s="566"/>
      <c r="AO164" s="581"/>
    </row>
    <row r="165" spans="1:41" s="524" customFormat="1">
      <c r="A165" s="23" t="s">
        <v>13</v>
      </c>
      <c r="B165" s="17">
        <v>4</v>
      </c>
      <c r="C165" s="17">
        <v>0</v>
      </c>
      <c r="D165" s="17">
        <v>0</v>
      </c>
      <c r="E165" s="17">
        <v>2</v>
      </c>
      <c r="F165" s="17">
        <v>0</v>
      </c>
      <c r="G165" s="17"/>
      <c r="H165" s="17"/>
      <c r="I165" s="17"/>
      <c r="J165" s="17"/>
      <c r="K165" s="17"/>
      <c r="L165" s="17"/>
      <c r="M165" s="17"/>
      <c r="N165" s="98">
        <f t="shared" si="10"/>
        <v>6</v>
      </c>
      <c r="O165" s="77"/>
      <c r="P165" s="17">
        <v>6</v>
      </c>
      <c r="Q165" s="17">
        <v>5</v>
      </c>
      <c r="R165" s="17">
        <v>6</v>
      </c>
      <c r="S165" s="17">
        <v>6</v>
      </c>
      <c r="T165" s="17">
        <v>2</v>
      </c>
      <c r="U165" s="17"/>
      <c r="V165" s="17"/>
      <c r="W165" s="17"/>
      <c r="X165" s="17"/>
      <c r="Y165" s="17"/>
      <c r="Z165" s="17"/>
      <c r="AA165" s="17"/>
      <c r="AB165" s="98">
        <f t="shared" si="11"/>
        <v>25</v>
      </c>
      <c r="AD165" s="566"/>
      <c r="AE165" s="566"/>
      <c r="AF165" s="590"/>
      <c r="AG165" s="590"/>
      <c r="AH165" s="581"/>
      <c r="AK165" s="566"/>
      <c r="AL165" s="566"/>
      <c r="AM165" s="566"/>
      <c r="AN165" s="566"/>
      <c r="AO165" s="581"/>
    </row>
    <row r="166" spans="1:41" s="524" customFormat="1">
      <c r="A166" s="25" t="s">
        <v>14</v>
      </c>
      <c r="B166" s="20">
        <v>1119</v>
      </c>
      <c r="C166" s="20">
        <v>970</v>
      </c>
      <c r="D166" s="20">
        <v>1333</v>
      </c>
      <c r="E166" s="20">
        <v>1059</v>
      </c>
      <c r="F166" s="20">
        <v>837</v>
      </c>
      <c r="G166" s="20"/>
      <c r="H166" s="20"/>
      <c r="I166" s="20"/>
      <c r="J166" s="20"/>
      <c r="K166" s="20"/>
      <c r="L166" s="20"/>
      <c r="M166" s="20"/>
      <c r="N166" s="99">
        <f t="shared" si="10"/>
        <v>5318</v>
      </c>
      <c r="O166" s="70"/>
      <c r="P166" s="20">
        <v>925</v>
      </c>
      <c r="Q166" s="20">
        <v>817</v>
      </c>
      <c r="R166" s="20">
        <v>835</v>
      </c>
      <c r="S166" s="20">
        <v>869</v>
      </c>
      <c r="T166" s="20">
        <v>1041</v>
      </c>
      <c r="U166" s="20"/>
      <c r="V166" s="20"/>
      <c r="W166" s="20"/>
      <c r="X166" s="20"/>
      <c r="Y166" s="20"/>
      <c r="Z166" s="20"/>
      <c r="AA166" s="20"/>
      <c r="AB166" s="99">
        <f t="shared" si="11"/>
        <v>4487</v>
      </c>
      <c r="AD166" s="566"/>
      <c r="AE166" s="566"/>
      <c r="AF166" s="590"/>
      <c r="AG166" s="590"/>
      <c r="AH166" s="581"/>
      <c r="AK166" s="566"/>
      <c r="AL166" s="566"/>
      <c r="AM166" s="566"/>
      <c r="AN166" s="566"/>
      <c r="AO166" s="581"/>
    </row>
    <row r="167" spans="1:41" s="524" customFormat="1">
      <c r="A167" s="25" t="s">
        <v>163</v>
      </c>
      <c r="B167" s="20">
        <v>521</v>
      </c>
      <c r="C167" s="20">
        <v>289</v>
      </c>
      <c r="D167" s="20">
        <v>587</v>
      </c>
      <c r="E167" s="20">
        <v>481</v>
      </c>
      <c r="F167" s="20">
        <v>479</v>
      </c>
      <c r="G167" s="20"/>
      <c r="H167" s="20"/>
      <c r="I167" s="20"/>
      <c r="J167" s="20"/>
      <c r="K167" s="20"/>
      <c r="L167" s="20"/>
      <c r="M167" s="20"/>
      <c r="N167" s="99">
        <f t="shared" si="10"/>
        <v>2357</v>
      </c>
      <c r="O167" s="70"/>
      <c r="P167" s="20">
        <v>538</v>
      </c>
      <c r="Q167" s="20">
        <v>540</v>
      </c>
      <c r="R167" s="20">
        <v>754</v>
      </c>
      <c r="S167" s="20">
        <v>793</v>
      </c>
      <c r="T167" s="20">
        <v>664</v>
      </c>
      <c r="U167" s="20"/>
      <c r="V167" s="20"/>
      <c r="W167" s="20"/>
      <c r="X167" s="20"/>
      <c r="Y167" s="20"/>
      <c r="Z167" s="20"/>
      <c r="AA167" s="20"/>
      <c r="AB167" s="99">
        <f t="shared" si="11"/>
        <v>3289</v>
      </c>
      <c r="AD167" s="566"/>
      <c r="AE167" s="566"/>
      <c r="AF167" s="590"/>
      <c r="AG167" s="590"/>
      <c r="AH167" s="581"/>
      <c r="AK167" s="566"/>
      <c r="AL167" s="566"/>
      <c r="AM167" s="566"/>
      <c r="AN167" s="566"/>
      <c r="AO167" s="581"/>
    </row>
    <row r="168" spans="1:41" s="524" customFormat="1">
      <c r="A168" s="23" t="s">
        <v>164</v>
      </c>
      <c r="B168" s="17">
        <v>22</v>
      </c>
      <c r="C168" s="17">
        <v>31</v>
      </c>
      <c r="D168" s="17">
        <v>33</v>
      </c>
      <c r="E168" s="17">
        <v>47</v>
      </c>
      <c r="F168" s="17">
        <v>76</v>
      </c>
      <c r="G168" s="17"/>
      <c r="H168" s="17"/>
      <c r="I168" s="17"/>
      <c r="J168" s="17"/>
      <c r="K168" s="17"/>
      <c r="L168" s="17"/>
      <c r="M168" s="17"/>
      <c r="N168" s="98">
        <f t="shared" si="10"/>
        <v>209</v>
      </c>
      <c r="O168" s="77"/>
      <c r="P168" s="17">
        <v>43</v>
      </c>
      <c r="Q168" s="17">
        <v>75</v>
      </c>
      <c r="R168" s="17">
        <v>60</v>
      </c>
      <c r="S168" s="17">
        <v>86</v>
      </c>
      <c r="T168" s="17">
        <v>50</v>
      </c>
      <c r="U168" s="17"/>
      <c r="V168" s="17"/>
      <c r="W168" s="17"/>
      <c r="X168" s="17"/>
      <c r="Y168" s="17"/>
      <c r="Z168" s="17"/>
      <c r="AA168" s="17"/>
      <c r="AB168" s="98">
        <f t="shared" si="11"/>
        <v>314</v>
      </c>
      <c r="AD168" s="566"/>
      <c r="AE168" s="566"/>
      <c r="AF168" s="590"/>
      <c r="AG168" s="590"/>
      <c r="AH168" s="581"/>
      <c r="AK168" s="566"/>
      <c r="AL168" s="566"/>
      <c r="AM168" s="566"/>
      <c r="AN168" s="566"/>
      <c r="AO168" s="581"/>
    </row>
    <row r="169" spans="1:41" s="524" customFormat="1">
      <c r="A169" s="23" t="s">
        <v>165</v>
      </c>
      <c r="B169" s="17">
        <v>52</v>
      </c>
      <c r="C169" s="17">
        <v>30</v>
      </c>
      <c r="D169" s="17">
        <v>32</v>
      </c>
      <c r="E169" s="17">
        <v>37</v>
      </c>
      <c r="F169" s="17">
        <v>52</v>
      </c>
      <c r="G169" s="17"/>
      <c r="H169" s="17"/>
      <c r="I169" s="17"/>
      <c r="J169" s="17"/>
      <c r="K169" s="17"/>
      <c r="L169" s="17"/>
      <c r="M169" s="17"/>
      <c r="N169" s="98">
        <f t="shared" si="10"/>
        <v>203</v>
      </c>
      <c r="O169" s="77"/>
      <c r="P169" s="17">
        <v>72</v>
      </c>
      <c r="Q169" s="17">
        <v>48</v>
      </c>
      <c r="R169" s="17">
        <v>84</v>
      </c>
      <c r="S169" s="17">
        <v>97</v>
      </c>
      <c r="T169" s="17">
        <v>66</v>
      </c>
      <c r="U169" s="17"/>
      <c r="V169" s="17"/>
      <c r="W169" s="17"/>
      <c r="X169" s="17"/>
      <c r="Y169" s="17"/>
      <c r="Z169" s="17"/>
      <c r="AA169" s="17"/>
      <c r="AB169" s="98">
        <f t="shared" si="11"/>
        <v>367</v>
      </c>
      <c r="AD169" s="566"/>
      <c r="AE169" s="566"/>
      <c r="AF169" s="590"/>
      <c r="AG169" s="590"/>
      <c r="AH169" s="581"/>
      <c r="AK169" s="566"/>
      <c r="AL169" s="566"/>
      <c r="AM169" s="566"/>
      <c r="AN169" s="566"/>
      <c r="AO169" s="581"/>
    </row>
    <row r="170" spans="1:41" s="524" customFormat="1">
      <c r="A170" s="23" t="s">
        <v>166</v>
      </c>
      <c r="B170" s="17">
        <v>11</v>
      </c>
      <c r="C170" s="17">
        <v>7</v>
      </c>
      <c r="D170" s="17">
        <v>40</v>
      </c>
      <c r="E170" s="17">
        <v>31</v>
      </c>
      <c r="F170" s="17">
        <v>18</v>
      </c>
      <c r="G170" s="17"/>
      <c r="H170" s="17"/>
      <c r="I170" s="17"/>
      <c r="J170" s="17"/>
      <c r="K170" s="17"/>
      <c r="L170" s="17"/>
      <c r="M170" s="17"/>
      <c r="N170" s="98">
        <f t="shared" si="10"/>
        <v>107</v>
      </c>
      <c r="O170" s="77"/>
      <c r="P170" s="17">
        <v>29</v>
      </c>
      <c r="Q170" s="17">
        <v>39</v>
      </c>
      <c r="R170" s="17">
        <v>42</v>
      </c>
      <c r="S170" s="17">
        <v>71</v>
      </c>
      <c r="T170" s="17">
        <v>48</v>
      </c>
      <c r="U170" s="17"/>
      <c r="V170" s="17"/>
      <c r="W170" s="17"/>
      <c r="X170" s="17"/>
      <c r="Y170" s="17"/>
      <c r="Z170" s="17"/>
      <c r="AA170" s="17"/>
      <c r="AB170" s="98">
        <f t="shared" si="11"/>
        <v>229</v>
      </c>
      <c r="AD170" s="566"/>
      <c r="AE170" s="566"/>
      <c r="AF170" s="590"/>
      <c r="AG170" s="590"/>
      <c r="AH170" s="581"/>
      <c r="AK170" s="566"/>
      <c r="AL170" s="566"/>
      <c r="AM170" s="566"/>
      <c r="AN170" s="566"/>
      <c r="AO170" s="581"/>
    </row>
    <row r="171" spans="1:41" s="524" customFormat="1">
      <c r="A171" s="23" t="s">
        <v>167</v>
      </c>
      <c r="B171" s="17">
        <v>11</v>
      </c>
      <c r="C171" s="17">
        <v>2</v>
      </c>
      <c r="D171" s="17">
        <v>7</v>
      </c>
      <c r="E171" s="17">
        <v>13</v>
      </c>
      <c r="F171" s="17">
        <v>40</v>
      </c>
      <c r="G171" s="17"/>
      <c r="H171" s="17"/>
      <c r="I171" s="17"/>
      <c r="J171" s="17"/>
      <c r="K171" s="17"/>
      <c r="L171" s="17"/>
      <c r="M171" s="17"/>
      <c r="N171" s="98">
        <f t="shared" si="10"/>
        <v>73</v>
      </c>
      <c r="O171" s="77"/>
      <c r="P171" s="17">
        <v>11</v>
      </c>
      <c r="Q171" s="17">
        <v>11</v>
      </c>
      <c r="R171" s="17">
        <v>10</v>
      </c>
      <c r="S171" s="17">
        <v>8</v>
      </c>
      <c r="T171" s="17">
        <v>8</v>
      </c>
      <c r="U171" s="17"/>
      <c r="V171" s="17"/>
      <c r="W171" s="17"/>
      <c r="X171" s="17"/>
      <c r="Y171" s="17"/>
      <c r="Z171" s="17"/>
      <c r="AA171" s="17"/>
      <c r="AB171" s="98">
        <f t="shared" si="11"/>
        <v>48</v>
      </c>
      <c r="AD171" s="566"/>
      <c r="AE171" s="566"/>
      <c r="AF171" s="590"/>
      <c r="AG171" s="590"/>
      <c r="AH171" s="581"/>
      <c r="AK171" s="566"/>
      <c r="AL171" s="566"/>
      <c r="AM171" s="566"/>
      <c r="AN171" s="566"/>
      <c r="AO171" s="581"/>
    </row>
    <row r="172" spans="1:41" s="524" customFormat="1">
      <c r="A172" s="23" t="s">
        <v>168</v>
      </c>
      <c r="B172" s="17">
        <v>21</v>
      </c>
      <c r="C172" s="17">
        <v>11</v>
      </c>
      <c r="D172" s="17">
        <v>41</v>
      </c>
      <c r="E172" s="17">
        <v>43</v>
      </c>
      <c r="F172" s="17">
        <v>36</v>
      </c>
      <c r="G172" s="17"/>
      <c r="H172" s="17"/>
      <c r="I172" s="17"/>
      <c r="J172" s="17"/>
      <c r="K172" s="17"/>
      <c r="L172" s="17"/>
      <c r="M172" s="17"/>
      <c r="N172" s="98">
        <f t="shared" si="10"/>
        <v>152</v>
      </c>
      <c r="O172" s="77"/>
      <c r="P172" s="17">
        <v>46</v>
      </c>
      <c r="Q172" s="17">
        <v>24</v>
      </c>
      <c r="R172" s="17">
        <v>21</v>
      </c>
      <c r="S172" s="17">
        <v>71</v>
      </c>
      <c r="T172" s="17">
        <v>69</v>
      </c>
      <c r="U172" s="17"/>
      <c r="V172" s="17"/>
      <c r="W172" s="17"/>
      <c r="X172" s="17"/>
      <c r="Y172" s="17"/>
      <c r="Z172" s="17"/>
      <c r="AA172" s="17"/>
      <c r="AB172" s="98">
        <f t="shared" si="11"/>
        <v>231</v>
      </c>
      <c r="AD172" s="566"/>
      <c r="AE172" s="566"/>
      <c r="AF172" s="590"/>
      <c r="AG172" s="590"/>
      <c r="AH172" s="581"/>
      <c r="AK172" s="566"/>
      <c r="AL172" s="566"/>
      <c r="AM172" s="566"/>
      <c r="AN172" s="566"/>
      <c r="AO172" s="581"/>
    </row>
    <row r="173" spans="1:41" s="524" customFormat="1">
      <c r="A173" s="23" t="s">
        <v>169</v>
      </c>
      <c r="B173" s="17">
        <v>13</v>
      </c>
      <c r="C173" s="17">
        <v>9</v>
      </c>
      <c r="D173" s="17">
        <v>20</v>
      </c>
      <c r="E173" s="17">
        <v>5</v>
      </c>
      <c r="F173" s="17">
        <v>20</v>
      </c>
      <c r="G173" s="17"/>
      <c r="H173" s="17"/>
      <c r="I173" s="17"/>
      <c r="J173" s="17"/>
      <c r="K173" s="17"/>
      <c r="L173" s="17"/>
      <c r="M173" s="17"/>
      <c r="N173" s="98">
        <f t="shared" si="10"/>
        <v>67</v>
      </c>
      <c r="O173" s="77"/>
      <c r="P173" s="17">
        <v>27</v>
      </c>
      <c r="Q173" s="17">
        <v>11</v>
      </c>
      <c r="R173" s="17">
        <v>23</v>
      </c>
      <c r="S173" s="17">
        <v>13</v>
      </c>
      <c r="T173" s="17">
        <v>9</v>
      </c>
      <c r="U173" s="17"/>
      <c r="V173" s="17"/>
      <c r="W173" s="17"/>
      <c r="X173" s="17"/>
      <c r="Y173" s="17"/>
      <c r="Z173" s="17"/>
      <c r="AA173" s="17"/>
      <c r="AB173" s="98">
        <f t="shared" si="11"/>
        <v>83</v>
      </c>
      <c r="AD173" s="566"/>
      <c r="AE173" s="566"/>
      <c r="AF173" s="590"/>
      <c r="AG173" s="590"/>
      <c r="AH173" s="581"/>
      <c r="AK173" s="566"/>
      <c r="AL173" s="566"/>
      <c r="AM173" s="566"/>
      <c r="AN173" s="566"/>
      <c r="AO173" s="581"/>
    </row>
    <row r="174" spans="1:41" s="524" customFormat="1">
      <c r="A174" s="23" t="s">
        <v>170</v>
      </c>
      <c r="B174" s="17">
        <v>9</v>
      </c>
      <c r="C174" s="17">
        <v>2</v>
      </c>
      <c r="D174" s="17">
        <v>2</v>
      </c>
      <c r="E174" s="17">
        <v>2</v>
      </c>
      <c r="F174" s="17">
        <v>0</v>
      </c>
      <c r="G174" s="17"/>
      <c r="H174" s="17"/>
      <c r="I174" s="17"/>
      <c r="J174" s="17"/>
      <c r="K174" s="17"/>
      <c r="L174" s="17"/>
      <c r="M174" s="17"/>
      <c r="N174" s="98">
        <f t="shared" si="10"/>
        <v>15</v>
      </c>
      <c r="O174" s="77"/>
      <c r="P174" s="17">
        <v>2</v>
      </c>
      <c r="Q174" s="17">
        <v>5</v>
      </c>
      <c r="R174" s="17">
        <v>0</v>
      </c>
      <c r="S174" s="17">
        <v>0</v>
      </c>
      <c r="T174" s="17">
        <v>0</v>
      </c>
      <c r="U174" s="17"/>
      <c r="V174" s="17"/>
      <c r="W174" s="17"/>
      <c r="X174" s="17"/>
      <c r="Y174" s="17"/>
      <c r="Z174" s="17"/>
      <c r="AA174" s="17"/>
      <c r="AB174" s="98">
        <f t="shared" si="11"/>
        <v>7</v>
      </c>
      <c r="AD174" s="566"/>
      <c r="AE174" s="566"/>
      <c r="AF174" s="590"/>
      <c r="AG174" s="590"/>
      <c r="AH174" s="581"/>
      <c r="AK174" s="566"/>
      <c r="AL174" s="566"/>
      <c r="AM174" s="566"/>
      <c r="AN174" s="566"/>
      <c r="AO174" s="581"/>
    </row>
    <row r="175" spans="1:41" s="524" customFormat="1">
      <c r="A175" s="23" t="s">
        <v>171</v>
      </c>
      <c r="B175" s="17">
        <v>23</v>
      </c>
      <c r="C175" s="17">
        <v>4</v>
      </c>
      <c r="D175" s="17">
        <v>6</v>
      </c>
      <c r="E175" s="17">
        <v>8</v>
      </c>
      <c r="F175" s="17">
        <v>5</v>
      </c>
      <c r="G175" s="17"/>
      <c r="H175" s="17"/>
      <c r="I175" s="17"/>
      <c r="J175" s="17"/>
      <c r="K175" s="17"/>
      <c r="L175" s="17"/>
      <c r="M175" s="17"/>
      <c r="N175" s="98">
        <f t="shared" si="10"/>
        <v>46</v>
      </c>
      <c r="O175" s="77"/>
      <c r="P175" s="17">
        <v>40</v>
      </c>
      <c r="Q175" s="17">
        <v>11</v>
      </c>
      <c r="R175" s="17">
        <v>9</v>
      </c>
      <c r="S175" s="17">
        <v>9</v>
      </c>
      <c r="T175" s="17">
        <v>13</v>
      </c>
      <c r="U175" s="17"/>
      <c r="V175" s="17"/>
      <c r="W175" s="17"/>
      <c r="X175" s="17"/>
      <c r="Y175" s="17"/>
      <c r="Z175" s="17"/>
      <c r="AA175" s="17"/>
      <c r="AB175" s="98">
        <f t="shared" si="11"/>
        <v>82</v>
      </c>
      <c r="AD175" s="566"/>
      <c r="AE175" s="566"/>
      <c r="AF175" s="590"/>
      <c r="AG175" s="590"/>
      <c r="AH175" s="581"/>
      <c r="AK175" s="566"/>
      <c r="AL175" s="566"/>
      <c r="AM175" s="566"/>
      <c r="AN175" s="566"/>
      <c r="AO175" s="581"/>
    </row>
    <row r="176" spans="1:41" s="524" customFormat="1">
      <c r="A176" s="23" t="s">
        <v>172</v>
      </c>
      <c r="B176" s="17">
        <v>22</v>
      </c>
      <c r="C176" s="17">
        <v>20</v>
      </c>
      <c r="D176" s="17">
        <v>48</v>
      </c>
      <c r="E176" s="17">
        <v>20</v>
      </c>
      <c r="F176" s="17">
        <v>2</v>
      </c>
      <c r="G176" s="17"/>
      <c r="H176" s="17"/>
      <c r="I176" s="17"/>
      <c r="J176" s="17"/>
      <c r="K176" s="17"/>
      <c r="L176" s="17"/>
      <c r="M176" s="17"/>
      <c r="N176" s="98">
        <f t="shared" si="10"/>
        <v>112</v>
      </c>
      <c r="O176" s="77"/>
      <c r="P176" s="17">
        <v>3</v>
      </c>
      <c r="Q176" s="17">
        <v>7</v>
      </c>
      <c r="R176" s="17">
        <v>19</v>
      </c>
      <c r="S176" s="17">
        <v>18</v>
      </c>
      <c r="T176" s="17">
        <v>40</v>
      </c>
      <c r="U176" s="17"/>
      <c r="V176" s="17"/>
      <c r="W176" s="17"/>
      <c r="X176" s="17"/>
      <c r="Y176" s="17"/>
      <c r="Z176" s="17"/>
      <c r="AA176" s="17"/>
      <c r="AB176" s="98">
        <f t="shared" si="11"/>
        <v>87</v>
      </c>
      <c r="AD176" s="566"/>
      <c r="AE176" s="566"/>
      <c r="AF176" s="590"/>
      <c r="AG176" s="590"/>
      <c r="AH176" s="581"/>
      <c r="AK176" s="566"/>
      <c r="AL176" s="566"/>
      <c r="AM176" s="566"/>
      <c r="AN176" s="566"/>
      <c r="AO176" s="581"/>
    </row>
    <row r="177" spans="1:41" s="524" customFormat="1">
      <c r="A177" s="23" t="s">
        <v>173</v>
      </c>
      <c r="B177" s="17">
        <v>10</v>
      </c>
      <c r="C177" s="17">
        <v>23</v>
      </c>
      <c r="D177" s="17">
        <v>16</v>
      </c>
      <c r="E177" s="17">
        <v>13</v>
      </c>
      <c r="F177" s="17">
        <v>8</v>
      </c>
      <c r="G177" s="17"/>
      <c r="H177" s="17"/>
      <c r="I177" s="17"/>
      <c r="J177" s="17"/>
      <c r="K177" s="17"/>
      <c r="L177" s="17"/>
      <c r="M177" s="17"/>
      <c r="N177" s="98">
        <f t="shared" si="10"/>
        <v>70</v>
      </c>
      <c r="O177" s="77"/>
      <c r="P177" s="17">
        <v>18</v>
      </c>
      <c r="Q177" s="17">
        <v>31</v>
      </c>
      <c r="R177" s="17">
        <v>27</v>
      </c>
      <c r="S177" s="17">
        <v>80</v>
      </c>
      <c r="T177" s="17">
        <v>22</v>
      </c>
      <c r="U177" s="17"/>
      <c r="V177" s="17"/>
      <c r="W177" s="17"/>
      <c r="X177" s="17"/>
      <c r="Y177" s="17"/>
      <c r="Z177" s="17"/>
      <c r="AA177" s="17"/>
      <c r="AB177" s="98">
        <f t="shared" si="11"/>
        <v>178</v>
      </c>
      <c r="AD177" s="566"/>
      <c r="AE177" s="566"/>
      <c r="AF177" s="590"/>
      <c r="AG177" s="590"/>
      <c r="AH177" s="581"/>
      <c r="AK177" s="566"/>
      <c r="AL177" s="566"/>
      <c r="AM177" s="566"/>
      <c r="AN177" s="566"/>
      <c r="AO177" s="581"/>
    </row>
    <row r="178" spans="1:41" s="524" customFormat="1">
      <c r="A178" s="23" t="s">
        <v>174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/>
      <c r="H178" s="17"/>
      <c r="I178" s="17"/>
      <c r="J178" s="17"/>
      <c r="K178" s="17"/>
      <c r="L178" s="17"/>
      <c r="M178" s="17"/>
      <c r="N178" s="98">
        <f t="shared" si="10"/>
        <v>0</v>
      </c>
      <c r="O178" s="77"/>
      <c r="P178" s="17">
        <v>14</v>
      </c>
      <c r="Q178" s="17">
        <v>13</v>
      </c>
      <c r="R178" s="17">
        <v>1</v>
      </c>
      <c r="S178" s="17">
        <v>0</v>
      </c>
      <c r="T178" s="17">
        <v>0</v>
      </c>
      <c r="U178" s="17"/>
      <c r="V178" s="17"/>
      <c r="W178" s="17"/>
      <c r="X178" s="17"/>
      <c r="Y178" s="17"/>
      <c r="Z178" s="17"/>
      <c r="AA178" s="17"/>
      <c r="AB178" s="98">
        <f t="shared" si="11"/>
        <v>28</v>
      </c>
      <c r="AD178" s="566"/>
      <c r="AE178" s="566"/>
      <c r="AF178" s="590"/>
      <c r="AG178" s="590"/>
      <c r="AH178" s="581"/>
      <c r="AK178" s="566"/>
      <c r="AL178" s="566"/>
      <c r="AM178" s="566"/>
      <c r="AN178" s="566"/>
      <c r="AO178" s="581"/>
    </row>
    <row r="179" spans="1:41" s="524" customFormat="1">
      <c r="A179" s="23" t="s">
        <v>175</v>
      </c>
      <c r="B179" s="17">
        <v>41</v>
      </c>
      <c r="C179" s="17">
        <v>32</v>
      </c>
      <c r="D179" s="17">
        <v>48</v>
      </c>
      <c r="E179" s="17">
        <v>51</v>
      </c>
      <c r="F179" s="17">
        <v>21</v>
      </c>
      <c r="G179" s="17"/>
      <c r="H179" s="17"/>
      <c r="I179" s="17"/>
      <c r="J179" s="17"/>
      <c r="K179" s="17"/>
      <c r="L179" s="17"/>
      <c r="M179" s="17"/>
      <c r="N179" s="98">
        <f t="shared" si="10"/>
        <v>193</v>
      </c>
      <c r="O179" s="77"/>
      <c r="P179" s="17">
        <v>30</v>
      </c>
      <c r="Q179" s="17">
        <v>44</v>
      </c>
      <c r="R179" s="17">
        <v>123</v>
      </c>
      <c r="S179" s="17">
        <v>40</v>
      </c>
      <c r="T179" s="17">
        <v>60</v>
      </c>
      <c r="U179" s="17"/>
      <c r="V179" s="17"/>
      <c r="W179" s="17"/>
      <c r="X179" s="17"/>
      <c r="Y179" s="17"/>
      <c r="Z179" s="17"/>
      <c r="AA179" s="17"/>
      <c r="AB179" s="98">
        <f t="shared" si="11"/>
        <v>297</v>
      </c>
      <c r="AD179" s="566"/>
      <c r="AE179" s="566"/>
      <c r="AF179" s="590"/>
      <c r="AG179" s="590"/>
      <c r="AH179" s="581"/>
      <c r="AK179" s="566"/>
      <c r="AL179" s="566"/>
      <c r="AM179" s="566"/>
      <c r="AN179" s="566"/>
      <c r="AO179" s="581"/>
    </row>
    <row r="180" spans="1:41" s="524" customFormat="1">
      <c r="A180" s="23" t="s">
        <v>176</v>
      </c>
      <c r="B180" s="17">
        <v>7</v>
      </c>
      <c r="C180" s="17">
        <v>4</v>
      </c>
      <c r="D180" s="17">
        <v>6</v>
      </c>
      <c r="E180" s="17">
        <v>0</v>
      </c>
      <c r="F180" s="17">
        <v>0</v>
      </c>
      <c r="G180" s="17"/>
      <c r="H180" s="17"/>
      <c r="I180" s="17"/>
      <c r="J180" s="17"/>
      <c r="K180" s="17"/>
      <c r="L180" s="17"/>
      <c r="M180" s="17"/>
      <c r="N180" s="98">
        <f t="shared" si="10"/>
        <v>17</v>
      </c>
      <c r="O180" s="77"/>
      <c r="P180" s="17">
        <v>3</v>
      </c>
      <c r="Q180" s="17">
        <v>6</v>
      </c>
      <c r="R180" s="17">
        <v>23</v>
      </c>
      <c r="S180" s="17">
        <v>11</v>
      </c>
      <c r="T180" s="17">
        <v>1</v>
      </c>
      <c r="U180" s="17"/>
      <c r="V180" s="17"/>
      <c r="W180" s="17"/>
      <c r="X180" s="17"/>
      <c r="Y180" s="17"/>
      <c r="Z180" s="17"/>
      <c r="AA180" s="17"/>
      <c r="AB180" s="98">
        <f t="shared" si="11"/>
        <v>44</v>
      </c>
      <c r="AD180" s="566"/>
      <c r="AE180" s="566"/>
      <c r="AF180" s="590"/>
      <c r="AG180" s="590"/>
      <c r="AH180" s="581"/>
      <c r="AK180" s="566"/>
      <c r="AL180" s="566"/>
      <c r="AM180" s="566"/>
      <c r="AN180" s="566"/>
      <c r="AO180" s="581"/>
    </row>
    <row r="181" spans="1:41" s="524" customFormat="1">
      <c r="A181" s="25" t="s">
        <v>177</v>
      </c>
      <c r="B181" s="20">
        <v>24</v>
      </c>
      <c r="C181" s="20">
        <v>55</v>
      </c>
      <c r="D181" s="20">
        <v>72</v>
      </c>
      <c r="E181" s="20">
        <v>100</v>
      </c>
      <c r="F181" s="20">
        <v>89</v>
      </c>
      <c r="G181" s="20"/>
      <c r="H181" s="20"/>
      <c r="I181" s="20"/>
      <c r="J181" s="20"/>
      <c r="K181" s="20"/>
      <c r="L181" s="20"/>
      <c r="M181" s="20"/>
      <c r="N181" s="99">
        <f t="shared" si="10"/>
        <v>340</v>
      </c>
      <c r="O181" s="70"/>
      <c r="P181" s="20">
        <v>59</v>
      </c>
      <c r="Q181" s="20">
        <v>78</v>
      </c>
      <c r="R181" s="20">
        <v>35</v>
      </c>
      <c r="S181" s="20">
        <v>111</v>
      </c>
      <c r="T181" s="20">
        <v>121</v>
      </c>
      <c r="U181" s="20"/>
      <c r="V181" s="20"/>
      <c r="W181" s="20"/>
      <c r="X181" s="20"/>
      <c r="Y181" s="20"/>
      <c r="Z181" s="20"/>
      <c r="AA181" s="20"/>
      <c r="AB181" s="99">
        <f t="shared" si="11"/>
        <v>404</v>
      </c>
      <c r="AD181" s="566"/>
      <c r="AE181" s="566"/>
      <c r="AF181" s="590"/>
      <c r="AG181" s="590"/>
      <c r="AH181" s="581"/>
      <c r="AK181" s="566"/>
      <c r="AL181" s="566"/>
      <c r="AM181" s="566"/>
      <c r="AN181" s="566"/>
      <c r="AO181" s="581"/>
    </row>
    <row r="182" spans="1:41" s="524" customFormat="1">
      <c r="A182" s="23" t="s">
        <v>178</v>
      </c>
      <c r="B182" s="17">
        <v>6</v>
      </c>
      <c r="C182" s="17">
        <v>13</v>
      </c>
      <c r="D182" s="17">
        <v>20</v>
      </c>
      <c r="E182" s="17">
        <v>14</v>
      </c>
      <c r="F182" s="17">
        <v>12</v>
      </c>
      <c r="G182" s="17"/>
      <c r="H182" s="17"/>
      <c r="I182" s="17"/>
      <c r="J182" s="17"/>
      <c r="K182" s="17"/>
      <c r="L182" s="17"/>
      <c r="M182" s="17"/>
      <c r="N182" s="98">
        <f t="shared" si="10"/>
        <v>65</v>
      </c>
      <c r="O182" s="77"/>
      <c r="P182" s="17">
        <v>18</v>
      </c>
      <c r="Q182" s="17">
        <v>19</v>
      </c>
      <c r="R182" s="17">
        <v>7</v>
      </c>
      <c r="S182" s="17">
        <v>25</v>
      </c>
      <c r="T182" s="17">
        <v>11</v>
      </c>
      <c r="U182" s="17"/>
      <c r="V182" s="17"/>
      <c r="W182" s="17"/>
      <c r="X182" s="17"/>
      <c r="Y182" s="17"/>
      <c r="Z182" s="17"/>
      <c r="AA182" s="17"/>
      <c r="AB182" s="98">
        <f t="shared" si="11"/>
        <v>80</v>
      </c>
      <c r="AD182" s="566"/>
      <c r="AE182" s="566"/>
      <c r="AF182" s="590"/>
      <c r="AG182" s="590"/>
      <c r="AH182" s="581"/>
      <c r="AK182" s="566"/>
      <c r="AL182" s="566"/>
      <c r="AM182" s="566"/>
      <c r="AN182" s="566"/>
      <c r="AO182" s="581"/>
    </row>
    <row r="183" spans="1:41" s="524" customFormat="1">
      <c r="A183" s="23" t="s">
        <v>179</v>
      </c>
      <c r="B183" s="17">
        <v>3</v>
      </c>
      <c r="C183" s="17">
        <v>38</v>
      </c>
      <c r="D183" s="17">
        <v>37</v>
      </c>
      <c r="E183" s="17">
        <v>47</v>
      </c>
      <c r="F183" s="17">
        <v>47</v>
      </c>
      <c r="G183" s="17"/>
      <c r="H183" s="17"/>
      <c r="I183" s="17"/>
      <c r="J183" s="17"/>
      <c r="K183" s="17"/>
      <c r="L183" s="17"/>
      <c r="M183" s="17"/>
      <c r="N183" s="98">
        <f t="shared" si="10"/>
        <v>172</v>
      </c>
      <c r="O183" s="77"/>
      <c r="P183" s="17">
        <v>19</v>
      </c>
      <c r="Q183" s="17">
        <v>35</v>
      </c>
      <c r="R183" s="17">
        <v>16</v>
      </c>
      <c r="S183" s="17">
        <v>57</v>
      </c>
      <c r="T183" s="17">
        <v>73</v>
      </c>
      <c r="U183" s="17"/>
      <c r="V183" s="17"/>
      <c r="W183" s="17"/>
      <c r="X183" s="17"/>
      <c r="Y183" s="17"/>
      <c r="Z183" s="17"/>
      <c r="AA183" s="17"/>
      <c r="AB183" s="98">
        <f t="shared" si="11"/>
        <v>200</v>
      </c>
      <c r="AD183" s="566"/>
      <c r="AE183" s="566"/>
      <c r="AF183" s="590"/>
      <c r="AG183" s="590"/>
      <c r="AH183" s="581"/>
      <c r="AK183" s="566"/>
      <c r="AL183" s="566"/>
      <c r="AM183" s="566"/>
      <c r="AN183" s="566"/>
      <c r="AO183" s="581"/>
    </row>
    <row r="184" spans="1:41" s="524" customFormat="1">
      <c r="A184" s="23" t="s">
        <v>180</v>
      </c>
      <c r="B184" s="17">
        <v>0</v>
      </c>
      <c r="C184" s="17">
        <v>2</v>
      </c>
      <c r="D184" s="17">
        <v>0</v>
      </c>
      <c r="E184" s="17">
        <v>0</v>
      </c>
      <c r="F184" s="17">
        <v>3</v>
      </c>
      <c r="G184" s="17"/>
      <c r="H184" s="17"/>
      <c r="I184" s="17"/>
      <c r="J184" s="17"/>
      <c r="K184" s="17"/>
      <c r="L184" s="17"/>
      <c r="M184" s="17"/>
      <c r="N184" s="98">
        <f t="shared" si="10"/>
        <v>5</v>
      </c>
      <c r="O184" s="77"/>
      <c r="P184" s="17">
        <v>3</v>
      </c>
      <c r="Q184" s="17">
        <v>5</v>
      </c>
      <c r="R184" s="17">
        <v>0</v>
      </c>
      <c r="S184" s="17">
        <v>0</v>
      </c>
      <c r="T184" s="17">
        <v>0</v>
      </c>
      <c r="U184" s="17"/>
      <c r="V184" s="17"/>
      <c r="W184" s="17"/>
      <c r="X184" s="17"/>
      <c r="Y184" s="17"/>
      <c r="Z184" s="17"/>
      <c r="AA184" s="17"/>
      <c r="AB184" s="98">
        <f t="shared" si="11"/>
        <v>8</v>
      </c>
      <c r="AD184" s="566"/>
      <c r="AE184" s="566"/>
      <c r="AF184" s="590"/>
      <c r="AG184" s="590"/>
      <c r="AH184" s="581"/>
      <c r="AK184" s="566"/>
      <c r="AL184" s="566"/>
      <c r="AM184" s="566"/>
      <c r="AN184" s="566"/>
      <c r="AO184" s="581"/>
    </row>
    <row r="185" spans="1:41" s="524" customFormat="1">
      <c r="A185" s="23" t="s">
        <v>181</v>
      </c>
      <c r="B185" s="17">
        <v>15</v>
      </c>
      <c r="C185" s="17">
        <v>2</v>
      </c>
      <c r="D185" s="17">
        <v>15</v>
      </c>
      <c r="E185" s="17">
        <v>39</v>
      </c>
      <c r="F185" s="17">
        <v>27</v>
      </c>
      <c r="G185" s="17"/>
      <c r="H185" s="17"/>
      <c r="I185" s="17"/>
      <c r="J185" s="17"/>
      <c r="K185" s="17"/>
      <c r="L185" s="17"/>
      <c r="M185" s="17"/>
      <c r="N185" s="98">
        <f t="shared" si="10"/>
        <v>98</v>
      </c>
      <c r="O185" s="77"/>
      <c r="P185" s="17">
        <v>19</v>
      </c>
      <c r="Q185" s="17">
        <v>19</v>
      </c>
      <c r="R185" s="17">
        <v>12</v>
      </c>
      <c r="S185" s="17">
        <v>29</v>
      </c>
      <c r="T185" s="17">
        <v>37</v>
      </c>
      <c r="U185" s="17"/>
      <c r="V185" s="17"/>
      <c r="W185" s="17"/>
      <c r="X185" s="17"/>
      <c r="Y185" s="17"/>
      <c r="Z185" s="17"/>
      <c r="AA185" s="17"/>
      <c r="AB185" s="98">
        <f t="shared" si="11"/>
        <v>116</v>
      </c>
      <c r="AD185" s="566"/>
      <c r="AE185" s="566"/>
      <c r="AF185" s="590"/>
      <c r="AG185" s="590"/>
      <c r="AH185" s="581"/>
      <c r="AK185" s="566"/>
      <c r="AL185" s="566"/>
      <c r="AM185" s="566"/>
      <c r="AN185" s="566"/>
      <c r="AO185" s="581"/>
    </row>
    <row r="186" spans="1:41" s="524" customFormat="1">
      <c r="A186" s="23" t="s">
        <v>182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/>
      <c r="H186" s="17"/>
      <c r="I186" s="17"/>
      <c r="J186" s="17"/>
      <c r="K186" s="17"/>
      <c r="L186" s="17"/>
      <c r="M186" s="17"/>
      <c r="N186" s="98">
        <f t="shared" si="10"/>
        <v>0</v>
      </c>
      <c r="O186" s="77"/>
      <c r="P186" s="17">
        <v>0</v>
      </c>
      <c r="Q186" s="17">
        <v>1</v>
      </c>
      <c r="R186" s="17">
        <v>0</v>
      </c>
      <c r="S186" s="17">
        <v>0</v>
      </c>
      <c r="T186" s="17">
        <v>0</v>
      </c>
      <c r="U186" s="17"/>
      <c r="V186" s="17"/>
      <c r="W186" s="17"/>
      <c r="X186" s="17"/>
      <c r="Y186" s="17"/>
      <c r="Z186" s="17"/>
      <c r="AA186" s="17"/>
      <c r="AB186" s="98">
        <f t="shared" si="11"/>
        <v>1</v>
      </c>
      <c r="AD186" s="566"/>
      <c r="AE186" s="566"/>
      <c r="AF186" s="590"/>
      <c r="AG186" s="590"/>
      <c r="AH186" s="581"/>
      <c r="AK186" s="566"/>
      <c r="AL186" s="566"/>
      <c r="AM186" s="566"/>
      <c r="AN186" s="566"/>
      <c r="AO186" s="581"/>
    </row>
    <row r="187" spans="1:41" s="524" customFormat="1">
      <c r="A187" s="23" t="s">
        <v>183</v>
      </c>
      <c r="B187" s="17">
        <v>0</v>
      </c>
      <c r="C187" s="17">
        <v>4</v>
      </c>
      <c r="D187" s="17">
        <v>0</v>
      </c>
      <c r="E187" s="17">
        <v>2</v>
      </c>
      <c r="F187" s="17">
        <v>2</v>
      </c>
      <c r="G187" s="17"/>
      <c r="H187" s="17"/>
      <c r="I187" s="17"/>
      <c r="J187" s="17"/>
      <c r="K187" s="17"/>
      <c r="L187" s="17"/>
      <c r="M187" s="17"/>
      <c r="N187" s="98">
        <f t="shared" si="10"/>
        <v>8</v>
      </c>
      <c r="O187" s="77"/>
      <c r="P187" s="17">
        <v>11</v>
      </c>
      <c r="Q187" s="17">
        <v>7</v>
      </c>
      <c r="R187" s="17">
        <v>3</v>
      </c>
      <c r="S187" s="17">
        <v>4</v>
      </c>
      <c r="T187" s="17">
        <v>0</v>
      </c>
      <c r="U187" s="17"/>
      <c r="V187" s="17"/>
      <c r="W187" s="17"/>
      <c r="X187" s="17"/>
      <c r="Y187" s="17"/>
      <c r="Z187" s="17"/>
      <c r="AA187" s="17"/>
      <c r="AB187" s="98">
        <f t="shared" si="11"/>
        <v>25</v>
      </c>
      <c r="AD187" s="566"/>
      <c r="AE187" s="566"/>
      <c r="AF187" s="590"/>
      <c r="AG187" s="590"/>
      <c r="AH187" s="581"/>
      <c r="AK187" s="566"/>
      <c r="AL187" s="566"/>
      <c r="AM187" s="566"/>
      <c r="AN187" s="566"/>
      <c r="AO187" s="581"/>
    </row>
    <row r="188" spans="1:41" s="524" customFormat="1">
      <c r="A188" s="23" t="s">
        <v>184</v>
      </c>
      <c r="B188" s="17">
        <v>0</v>
      </c>
      <c r="C188" s="17">
        <v>0</v>
      </c>
      <c r="D188" s="17">
        <v>0</v>
      </c>
      <c r="E188" s="17">
        <v>6</v>
      </c>
      <c r="F188" s="17">
        <v>0</v>
      </c>
      <c r="G188" s="17"/>
      <c r="H188" s="17"/>
      <c r="I188" s="17"/>
      <c r="J188" s="17"/>
      <c r="K188" s="17"/>
      <c r="L188" s="17"/>
      <c r="M188" s="17"/>
      <c r="N188" s="98">
        <f t="shared" si="10"/>
        <v>6</v>
      </c>
      <c r="O188" s="77"/>
      <c r="P188" s="17">
        <v>0</v>
      </c>
      <c r="Q188" s="17">
        <v>0</v>
      </c>
      <c r="R188" s="17">
        <v>4</v>
      </c>
      <c r="S188" s="17">
        <v>8</v>
      </c>
      <c r="T188" s="17">
        <v>0</v>
      </c>
      <c r="U188" s="17"/>
      <c r="V188" s="17"/>
      <c r="W188" s="17"/>
      <c r="X188" s="17"/>
      <c r="Y188" s="17"/>
      <c r="Z188" s="17"/>
      <c r="AA188" s="17"/>
      <c r="AB188" s="98">
        <f t="shared" si="11"/>
        <v>12</v>
      </c>
      <c r="AD188" s="566"/>
      <c r="AE188" s="566"/>
      <c r="AF188" s="590"/>
      <c r="AG188" s="590"/>
      <c r="AH188" s="581"/>
      <c r="AK188" s="566"/>
      <c r="AL188" s="566"/>
      <c r="AM188" s="566"/>
      <c r="AN188" s="566"/>
      <c r="AO188" s="581"/>
    </row>
    <row r="189" spans="1:41" s="524" customFormat="1">
      <c r="A189" s="23" t="s">
        <v>185</v>
      </c>
      <c r="B189" s="17">
        <v>34</v>
      </c>
      <c r="C189" s="17">
        <v>16</v>
      </c>
      <c r="D189" s="17">
        <v>23</v>
      </c>
      <c r="E189" s="17">
        <v>38</v>
      </c>
      <c r="F189" s="17">
        <v>28</v>
      </c>
      <c r="G189" s="17"/>
      <c r="H189" s="17"/>
      <c r="I189" s="17"/>
      <c r="J189" s="17"/>
      <c r="K189" s="17"/>
      <c r="L189" s="17"/>
      <c r="M189" s="17"/>
      <c r="N189" s="98">
        <f t="shared" si="10"/>
        <v>139</v>
      </c>
      <c r="O189" s="77"/>
      <c r="P189" s="17">
        <v>30</v>
      </c>
      <c r="Q189" s="17">
        <v>35</v>
      </c>
      <c r="R189" s="17">
        <v>51</v>
      </c>
      <c r="S189" s="17">
        <v>48</v>
      </c>
      <c r="T189" s="17">
        <v>62</v>
      </c>
      <c r="U189" s="17"/>
      <c r="V189" s="17"/>
      <c r="W189" s="17"/>
      <c r="X189" s="17"/>
      <c r="Y189" s="17"/>
      <c r="Z189" s="17"/>
      <c r="AA189" s="17"/>
      <c r="AB189" s="98">
        <f t="shared" si="11"/>
        <v>226</v>
      </c>
      <c r="AD189" s="566"/>
      <c r="AE189" s="566"/>
      <c r="AF189" s="590"/>
      <c r="AG189" s="590"/>
      <c r="AH189" s="581"/>
      <c r="AK189" s="566"/>
      <c r="AL189" s="566"/>
      <c r="AM189" s="566"/>
      <c r="AN189" s="566"/>
      <c r="AO189" s="581"/>
    </row>
    <row r="190" spans="1:41" s="524" customFormat="1">
      <c r="A190" s="23" t="s">
        <v>186</v>
      </c>
      <c r="B190" s="17">
        <v>0</v>
      </c>
      <c r="C190" s="17">
        <v>0</v>
      </c>
      <c r="D190" s="17">
        <v>11</v>
      </c>
      <c r="E190" s="17">
        <v>3</v>
      </c>
      <c r="F190" s="17">
        <v>28</v>
      </c>
      <c r="G190" s="17"/>
      <c r="H190" s="17"/>
      <c r="I190" s="17"/>
      <c r="J190" s="17"/>
      <c r="K190" s="17"/>
      <c r="L190" s="17"/>
      <c r="M190" s="17"/>
      <c r="N190" s="98">
        <f t="shared" si="10"/>
        <v>42</v>
      </c>
      <c r="O190" s="77"/>
      <c r="P190" s="17">
        <v>3</v>
      </c>
      <c r="Q190" s="17">
        <v>16</v>
      </c>
      <c r="R190" s="17">
        <v>3</v>
      </c>
      <c r="S190" s="17">
        <v>6</v>
      </c>
      <c r="T190" s="17">
        <v>7</v>
      </c>
      <c r="U190" s="17"/>
      <c r="V190" s="17"/>
      <c r="W190" s="17"/>
      <c r="X190" s="17"/>
      <c r="Y190" s="17"/>
      <c r="Z190" s="17"/>
      <c r="AA190" s="17"/>
      <c r="AB190" s="98">
        <f t="shared" si="11"/>
        <v>35</v>
      </c>
      <c r="AD190" s="566"/>
      <c r="AE190" s="566"/>
      <c r="AF190" s="590"/>
      <c r="AG190" s="590"/>
      <c r="AH190" s="581"/>
      <c r="AK190" s="566"/>
      <c r="AL190" s="566"/>
      <c r="AM190" s="566"/>
      <c r="AN190" s="566"/>
      <c r="AO190" s="581"/>
    </row>
    <row r="191" spans="1:41" s="524" customFormat="1">
      <c r="A191" s="23" t="s">
        <v>187</v>
      </c>
      <c r="B191" s="17">
        <v>0</v>
      </c>
      <c r="C191" s="17">
        <v>4</v>
      </c>
      <c r="D191" s="17">
        <v>6</v>
      </c>
      <c r="E191" s="17">
        <v>23</v>
      </c>
      <c r="F191" s="17">
        <v>4</v>
      </c>
      <c r="G191" s="17"/>
      <c r="H191" s="17"/>
      <c r="I191" s="17"/>
      <c r="J191" s="17"/>
      <c r="K191" s="17"/>
      <c r="L191" s="17"/>
      <c r="M191" s="17"/>
      <c r="N191" s="98">
        <f t="shared" si="10"/>
        <v>37</v>
      </c>
      <c r="O191" s="77"/>
      <c r="P191" s="17">
        <v>4</v>
      </c>
      <c r="Q191" s="17">
        <v>6</v>
      </c>
      <c r="R191" s="17">
        <v>40</v>
      </c>
      <c r="S191" s="17">
        <v>14</v>
      </c>
      <c r="T191" s="17">
        <v>11</v>
      </c>
      <c r="U191" s="17"/>
      <c r="V191" s="17"/>
      <c r="W191" s="17"/>
      <c r="X191" s="17"/>
      <c r="Y191" s="17"/>
      <c r="Z191" s="17"/>
      <c r="AA191" s="17"/>
      <c r="AB191" s="98">
        <f t="shared" si="11"/>
        <v>75</v>
      </c>
      <c r="AD191" s="566"/>
      <c r="AE191" s="566"/>
      <c r="AF191" s="590"/>
      <c r="AG191" s="590"/>
      <c r="AH191" s="581"/>
      <c r="AK191" s="566"/>
      <c r="AL191" s="566"/>
      <c r="AM191" s="566"/>
      <c r="AN191" s="566"/>
      <c r="AO191" s="581"/>
    </row>
    <row r="192" spans="1:41" s="524" customFormat="1">
      <c r="A192" s="23" t="s">
        <v>188</v>
      </c>
      <c r="B192" s="17">
        <v>7</v>
      </c>
      <c r="C192" s="17">
        <v>18</v>
      </c>
      <c r="D192" s="17">
        <v>5</v>
      </c>
      <c r="E192" s="17">
        <v>7</v>
      </c>
      <c r="F192" s="17">
        <v>12</v>
      </c>
      <c r="G192" s="17"/>
      <c r="H192" s="17"/>
      <c r="I192" s="17"/>
      <c r="J192" s="17"/>
      <c r="K192" s="17"/>
      <c r="L192" s="17"/>
      <c r="M192" s="17"/>
      <c r="N192" s="98">
        <f t="shared" si="10"/>
        <v>49</v>
      </c>
      <c r="O192" s="77"/>
      <c r="P192" s="17">
        <v>28</v>
      </c>
      <c r="Q192" s="17">
        <v>23</v>
      </c>
      <c r="R192" s="17">
        <v>99</v>
      </c>
      <c r="S192" s="17">
        <v>44</v>
      </c>
      <c r="T192" s="17">
        <v>22</v>
      </c>
      <c r="U192" s="17"/>
      <c r="V192" s="17"/>
      <c r="W192" s="17"/>
      <c r="X192" s="17"/>
      <c r="Y192" s="17"/>
      <c r="Z192" s="17"/>
      <c r="AA192" s="17"/>
      <c r="AB192" s="98">
        <f t="shared" si="11"/>
        <v>216</v>
      </c>
      <c r="AD192" s="566"/>
      <c r="AE192" s="566"/>
      <c r="AF192" s="590"/>
      <c r="AG192" s="590"/>
      <c r="AH192" s="581"/>
      <c r="AK192" s="566"/>
      <c r="AL192" s="566"/>
      <c r="AM192" s="566"/>
      <c r="AN192" s="566"/>
      <c r="AO192" s="581"/>
    </row>
    <row r="193" spans="1:41" s="524" customFormat="1">
      <c r="A193" s="23" t="s">
        <v>189</v>
      </c>
      <c r="B193" s="17">
        <v>0</v>
      </c>
      <c r="C193" s="17">
        <v>0</v>
      </c>
      <c r="D193" s="17">
        <v>2</v>
      </c>
      <c r="E193" s="17">
        <v>0</v>
      </c>
      <c r="F193" s="17">
        <v>8</v>
      </c>
      <c r="G193" s="17"/>
      <c r="H193" s="17"/>
      <c r="I193" s="17"/>
      <c r="J193" s="17"/>
      <c r="K193" s="17"/>
      <c r="L193" s="17"/>
      <c r="M193" s="17"/>
      <c r="N193" s="98">
        <f t="shared" si="10"/>
        <v>10</v>
      </c>
      <c r="O193" s="77"/>
      <c r="P193" s="17">
        <v>0</v>
      </c>
      <c r="Q193" s="17">
        <v>0</v>
      </c>
      <c r="R193" s="17">
        <v>13</v>
      </c>
      <c r="S193" s="17">
        <v>0</v>
      </c>
      <c r="T193" s="17">
        <v>2</v>
      </c>
      <c r="U193" s="17"/>
      <c r="V193" s="17"/>
      <c r="W193" s="17"/>
      <c r="X193" s="17"/>
      <c r="Y193" s="17"/>
      <c r="Z193" s="17"/>
      <c r="AA193" s="17"/>
      <c r="AB193" s="98">
        <f t="shared" si="11"/>
        <v>15</v>
      </c>
      <c r="AD193" s="566"/>
      <c r="AE193" s="566"/>
      <c r="AF193" s="590"/>
      <c r="AG193" s="590"/>
      <c r="AH193" s="581"/>
      <c r="AK193" s="566"/>
      <c r="AL193" s="566"/>
      <c r="AM193" s="566"/>
      <c r="AN193" s="566"/>
      <c r="AO193" s="581"/>
    </row>
    <row r="194" spans="1:41" s="524" customFormat="1">
      <c r="A194" s="23" t="s">
        <v>190</v>
      </c>
      <c r="B194" s="17">
        <v>15</v>
      </c>
      <c r="C194" s="17">
        <v>16</v>
      </c>
      <c r="D194" s="17">
        <v>28</v>
      </c>
      <c r="E194" s="17">
        <v>31</v>
      </c>
      <c r="F194" s="17">
        <v>23</v>
      </c>
      <c r="G194" s="17"/>
      <c r="H194" s="17"/>
      <c r="I194" s="17"/>
      <c r="J194" s="17"/>
      <c r="K194" s="17"/>
      <c r="L194" s="17"/>
      <c r="M194" s="17"/>
      <c r="N194" s="98">
        <f t="shared" si="10"/>
        <v>113</v>
      </c>
      <c r="O194" s="77"/>
      <c r="P194" s="17">
        <v>43</v>
      </c>
      <c r="Q194" s="17">
        <v>33</v>
      </c>
      <c r="R194" s="17">
        <v>22</v>
      </c>
      <c r="S194" s="17">
        <v>26</v>
      </c>
      <c r="T194" s="17">
        <v>46</v>
      </c>
      <c r="U194" s="17"/>
      <c r="V194" s="17"/>
      <c r="W194" s="17"/>
      <c r="X194" s="17"/>
      <c r="Y194" s="17"/>
      <c r="Z194" s="17"/>
      <c r="AA194" s="17"/>
      <c r="AB194" s="98">
        <f t="shared" si="11"/>
        <v>170</v>
      </c>
      <c r="AD194" s="566"/>
      <c r="AE194" s="566"/>
      <c r="AF194" s="590"/>
      <c r="AG194" s="590"/>
      <c r="AH194" s="581"/>
      <c r="AK194" s="566"/>
      <c r="AL194" s="566"/>
      <c r="AM194" s="566"/>
      <c r="AN194" s="566"/>
      <c r="AO194" s="581"/>
    </row>
    <row r="195" spans="1:41" s="524" customFormat="1">
      <c r="A195" s="23" t="s">
        <v>191</v>
      </c>
      <c r="B195" s="17">
        <v>5</v>
      </c>
      <c r="C195" s="17">
        <v>0</v>
      </c>
      <c r="D195" s="17">
        <v>0</v>
      </c>
      <c r="E195" s="17">
        <v>1</v>
      </c>
      <c r="F195" s="17">
        <v>5</v>
      </c>
      <c r="G195" s="17"/>
      <c r="H195" s="17"/>
      <c r="I195" s="17"/>
      <c r="J195" s="17"/>
      <c r="K195" s="17"/>
      <c r="L195" s="17"/>
      <c r="M195" s="17"/>
      <c r="N195" s="98">
        <f t="shared" si="10"/>
        <v>11</v>
      </c>
      <c r="O195" s="77"/>
      <c r="P195" s="17">
        <v>10</v>
      </c>
      <c r="Q195" s="17">
        <v>0</v>
      </c>
      <c r="R195" s="17">
        <v>3</v>
      </c>
      <c r="S195" s="17">
        <v>0</v>
      </c>
      <c r="T195" s="17">
        <v>7</v>
      </c>
      <c r="U195" s="17"/>
      <c r="V195" s="17"/>
      <c r="W195" s="17"/>
      <c r="X195" s="17"/>
      <c r="Y195" s="17"/>
      <c r="Z195" s="17"/>
      <c r="AA195" s="17"/>
      <c r="AB195" s="98">
        <f t="shared" si="11"/>
        <v>20</v>
      </c>
      <c r="AD195" s="566"/>
      <c r="AE195" s="566"/>
      <c r="AF195" s="590"/>
      <c r="AG195" s="590"/>
      <c r="AH195" s="581"/>
      <c r="AK195" s="566"/>
      <c r="AL195" s="566"/>
      <c r="AM195" s="566"/>
      <c r="AN195" s="566"/>
      <c r="AO195" s="581"/>
    </row>
    <row r="196" spans="1:41" s="524" customFormat="1">
      <c r="A196" s="23" t="s">
        <v>145</v>
      </c>
      <c r="B196" s="17">
        <v>194</v>
      </c>
      <c r="C196" s="17">
        <v>1</v>
      </c>
      <c r="D196" s="17">
        <v>141</v>
      </c>
      <c r="E196" s="17">
        <v>0</v>
      </c>
      <c r="F196" s="17">
        <v>2</v>
      </c>
      <c r="G196" s="17"/>
      <c r="H196" s="17"/>
      <c r="I196" s="17"/>
      <c r="J196" s="17"/>
      <c r="K196" s="17"/>
      <c r="L196" s="17"/>
      <c r="M196" s="17"/>
      <c r="N196" s="98">
        <f t="shared" si="10"/>
        <v>338</v>
      </c>
      <c r="O196" s="77"/>
      <c r="P196" s="17">
        <v>12</v>
      </c>
      <c r="Q196" s="17">
        <v>16</v>
      </c>
      <c r="R196" s="17">
        <v>39</v>
      </c>
      <c r="S196" s="17">
        <v>28</v>
      </c>
      <c r="T196" s="17">
        <v>0</v>
      </c>
      <c r="U196" s="17"/>
      <c r="V196" s="17"/>
      <c r="W196" s="17"/>
      <c r="X196" s="17"/>
      <c r="Y196" s="17"/>
      <c r="Z196" s="17"/>
      <c r="AA196" s="17"/>
      <c r="AB196" s="98">
        <f t="shared" si="11"/>
        <v>95</v>
      </c>
      <c r="AD196" s="566"/>
      <c r="AE196" s="566"/>
      <c r="AF196" s="590"/>
      <c r="AG196" s="590"/>
      <c r="AH196" s="581"/>
      <c r="AK196" s="566"/>
      <c r="AL196" s="566"/>
      <c r="AM196" s="566"/>
      <c r="AN196" s="566"/>
      <c r="AO196" s="581"/>
    </row>
    <row r="197" spans="1:41" s="524" customFormat="1">
      <c r="A197" s="23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98"/>
      <c r="O197" s="7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98"/>
      <c r="AD197" s="566"/>
      <c r="AE197" s="566"/>
      <c r="AF197" s="590"/>
      <c r="AG197" s="590"/>
      <c r="AH197" s="581"/>
      <c r="AK197" s="566"/>
      <c r="AL197" s="566"/>
      <c r="AM197" s="566"/>
      <c r="AN197" s="566"/>
      <c r="AO197" s="581"/>
    </row>
    <row r="198" spans="1:41" s="524" customFormat="1" ht="15.75" thickBot="1">
      <c r="A198" s="529" t="s">
        <v>192</v>
      </c>
      <c r="B198" s="530">
        <v>581</v>
      </c>
      <c r="C198" s="530">
        <v>327</v>
      </c>
      <c r="D198" s="530">
        <v>283</v>
      </c>
      <c r="E198" s="530">
        <v>261</v>
      </c>
      <c r="F198" s="530">
        <v>421</v>
      </c>
      <c r="G198" s="530"/>
      <c r="H198" s="530"/>
      <c r="I198" s="530"/>
      <c r="J198" s="530"/>
      <c r="K198" s="530"/>
      <c r="L198" s="530"/>
      <c r="M198" s="530"/>
      <c r="N198" s="547">
        <f t="shared" ref="N198:N228" si="12">SUM(B198:M198)</f>
        <v>1873</v>
      </c>
      <c r="O198" s="531"/>
      <c r="P198" s="530">
        <v>465</v>
      </c>
      <c r="Q198" s="530">
        <v>284</v>
      </c>
      <c r="R198" s="530">
        <v>350</v>
      </c>
      <c r="S198" s="530">
        <v>315</v>
      </c>
      <c r="T198" s="530">
        <v>594</v>
      </c>
      <c r="U198" s="530"/>
      <c r="V198" s="530"/>
      <c r="W198" s="530"/>
      <c r="X198" s="530"/>
      <c r="Y198" s="530"/>
      <c r="Z198" s="530"/>
      <c r="AA198" s="530"/>
      <c r="AB198" s="547">
        <f t="shared" ref="AB198:AB228" si="13">SUM(P198:AA198)</f>
        <v>2008</v>
      </c>
      <c r="AD198" s="566"/>
      <c r="AE198" s="566"/>
      <c r="AF198" s="590"/>
      <c r="AG198" s="590"/>
      <c r="AH198" s="581"/>
      <c r="AK198" s="566"/>
      <c r="AL198" s="566"/>
      <c r="AM198" s="566"/>
      <c r="AN198" s="566"/>
      <c r="AO198" s="581"/>
    </row>
    <row r="199" spans="1:41" s="524" customFormat="1">
      <c r="A199" s="23" t="s">
        <v>193</v>
      </c>
      <c r="B199" s="17">
        <v>158</v>
      </c>
      <c r="C199" s="17">
        <v>111</v>
      </c>
      <c r="D199" s="17">
        <v>161</v>
      </c>
      <c r="E199" s="17">
        <v>99</v>
      </c>
      <c r="F199" s="17">
        <v>163</v>
      </c>
      <c r="G199" s="17"/>
      <c r="H199" s="17"/>
      <c r="I199" s="17"/>
      <c r="J199" s="17"/>
      <c r="K199" s="17"/>
      <c r="L199" s="17"/>
      <c r="M199" s="17"/>
      <c r="N199" s="98">
        <f t="shared" si="12"/>
        <v>692</v>
      </c>
      <c r="O199" s="77"/>
      <c r="P199" s="17">
        <v>161</v>
      </c>
      <c r="Q199" s="17">
        <v>75</v>
      </c>
      <c r="R199" s="17">
        <v>126</v>
      </c>
      <c r="S199" s="17">
        <v>124</v>
      </c>
      <c r="T199" s="17">
        <v>170</v>
      </c>
      <c r="U199" s="17"/>
      <c r="V199" s="17"/>
      <c r="W199" s="17"/>
      <c r="X199" s="17"/>
      <c r="Y199" s="17"/>
      <c r="Z199" s="17"/>
      <c r="AA199" s="17"/>
      <c r="AB199" s="98">
        <f t="shared" si="13"/>
        <v>656</v>
      </c>
      <c r="AD199" s="566"/>
      <c r="AE199" s="566"/>
      <c r="AF199" s="590"/>
      <c r="AG199" s="590"/>
      <c r="AH199" s="581"/>
      <c r="AK199" s="566"/>
      <c r="AL199" s="566"/>
      <c r="AM199" s="566"/>
      <c r="AN199" s="566"/>
      <c r="AO199" s="581"/>
    </row>
    <row r="200" spans="1:41" s="524" customFormat="1">
      <c r="A200" s="23" t="s">
        <v>194</v>
      </c>
      <c r="B200" s="17">
        <v>9</v>
      </c>
      <c r="C200" s="17">
        <v>11</v>
      </c>
      <c r="D200" s="17">
        <v>18</v>
      </c>
      <c r="E200" s="17">
        <v>25</v>
      </c>
      <c r="F200" s="17">
        <v>22</v>
      </c>
      <c r="G200" s="17"/>
      <c r="H200" s="17"/>
      <c r="I200" s="17"/>
      <c r="J200" s="17"/>
      <c r="K200" s="17"/>
      <c r="L200" s="17"/>
      <c r="M200" s="17"/>
      <c r="N200" s="98">
        <f t="shared" si="12"/>
        <v>85</v>
      </c>
      <c r="O200" s="77"/>
      <c r="P200" s="17">
        <v>23</v>
      </c>
      <c r="Q200" s="17">
        <v>10</v>
      </c>
      <c r="R200" s="17">
        <v>15</v>
      </c>
      <c r="S200" s="17">
        <v>6</v>
      </c>
      <c r="T200" s="17">
        <v>12</v>
      </c>
      <c r="U200" s="17"/>
      <c r="V200" s="17"/>
      <c r="W200" s="17"/>
      <c r="X200" s="17"/>
      <c r="Y200" s="17"/>
      <c r="Z200" s="17"/>
      <c r="AA200" s="17"/>
      <c r="AB200" s="98">
        <f t="shared" si="13"/>
        <v>66</v>
      </c>
      <c r="AD200" s="566"/>
      <c r="AE200" s="566"/>
      <c r="AF200" s="590"/>
      <c r="AG200" s="590"/>
      <c r="AH200" s="581"/>
      <c r="AK200" s="566"/>
      <c r="AL200" s="566"/>
      <c r="AM200" s="566"/>
      <c r="AN200" s="566"/>
      <c r="AO200" s="581"/>
    </row>
    <row r="201" spans="1:41" s="524" customFormat="1">
      <c r="A201" s="23" t="s">
        <v>195</v>
      </c>
      <c r="B201" s="17">
        <v>69</v>
      </c>
      <c r="C201" s="17">
        <v>50</v>
      </c>
      <c r="D201" s="17">
        <v>19</v>
      </c>
      <c r="E201" s="17">
        <v>29</v>
      </c>
      <c r="F201" s="17">
        <v>67</v>
      </c>
      <c r="G201" s="17"/>
      <c r="H201" s="17"/>
      <c r="I201" s="17"/>
      <c r="J201" s="17"/>
      <c r="K201" s="17"/>
      <c r="L201" s="17"/>
      <c r="M201" s="17"/>
      <c r="N201" s="98">
        <f t="shared" si="12"/>
        <v>234</v>
      </c>
      <c r="O201" s="77"/>
      <c r="P201" s="17">
        <v>64</v>
      </c>
      <c r="Q201" s="17">
        <v>58</v>
      </c>
      <c r="R201" s="17">
        <v>76</v>
      </c>
      <c r="S201" s="17">
        <v>73</v>
      </c>
      <c r="T201" s="17">
        <v>207</v>
      </c>
      <c r="U201" s="17"/>
      <c r="V201" s="17"/>
      <c r="W201" s="17"/>
      <c r="X201" s="17"/>
      <c r="Y201" s="17"/>
      <c r="Z201" s="17"/>
      <c r="AA201" s="17"/>
      <c r="AB201" s="98">
        <f t="shared" si="13"/>
        <v>478</v>
      </c>
      <c r="AD201" s="566"/>
      <c r="AE201" s="566"/>
      <c r="AF201" s="590"/>
      <c r="AG201" s="590"/>
      <c r="AH201" s="581"/>
      <c r="AK201" s="566"/>
      <c r="AL201" s="566"/>
      <c r="AM201" s="566"/>
      <c r="AN201" s="566"/>
      <c r="AO201" s="581"/>
    </row>
    <row r="202" spans="1:41" s="524" customFormat="1">
      <c r="A202" s="23" t="s">
        <v>196</v>
      </c>
      <c r="B202" s="17">
        <v>43</v>
      </c>
      <c r="C202" s="17">
        <v>33</v>
      </c>
      <c r="D202" s="17">
        <v>11</v>
      </c>
      <c r="E202" s="17">
        <v>38</v>
      </c>
      <c r="F202" s="17">
        <v>61</v>
      </c>
      <c r="G202" s="17"/>
      <c r="H202" s="17"/>
      <c r="I202" s="17"/>
      <c r="J202" s="17"/>
      <c r="K202" s="17"/>
      <c r="L202" s="17"/>
      <c r="M202" s="17"/>
      <c r="N202" s="98">
        <f t="shared" si="12"/>
        <v>186</v>
      </c>
      <c r="O202" s="77"/>
      <c r="P202" s="17">
        <v>75</v>
      </c>
      <c r="Q202" s="17">
        <v>35</v>
      </c>
      <c r="R202" s="17">
        <v>59</v>
      </c>
      <c r="S202" s="17">
        <v>50</v>
      </c>
      <c r="T202" s="17">
        <v>57</v>
      </c>
      <c r="U202" s="17"/>
      <c r="V202" s="17"/>
      <c r="W202" s="17"/>
      <c r="X202" s="17"/>
      <c r="Y202" s="17"/>
      <c r="Z202" s="17"/>
      <c r="AA202" s="17"/>
      <c r="AB202" s="98">
        <f t="shared" si="13"/>
        <v>276</v>
      </c>
      <c r="AD202" s="566"/>
      <c r="AE202" s="566"/>
      <c r="AF202" s="590"/>
      <c r="AG202" s="590"/>
      <c r="AH202" s="581"/>
      <c r="AK202" s="566"/>
      <c r="AL202" s="566"/>
      <c r="AM202" s="566"/>
      <c r="AN202" s="566"/>
      <c r="AO202" s="581"/>
    </row>
    <row r="203" spans="1:41" s="524" customFormat="1">
      <c r="A203" s="23" t="s">
        <v>197</v>
      </c>
      <c r="B203" s="17">
        <v>11</v>
      </c>
      <c r="C203" s="17">
        <v>17</v>
      </c>
      <c r="D203" s="17">
        <v>8</v>
      </c>
      <c r="E203" s="17">
        <v>12</v>
      </c>
      <c r="F203" s="17">
        <v>9</v>
      </c>
      <c r="G203" s="17"/>
      <c r="H203" s="17"/>
      <c r="I203" s="17"/>
      <c r="J203" s="17"/>
      <c r="K203" s="17"/>
      <c r="L203" s="17"/>
      <c r="M203" s="17"/>
      <c r="N203" s="98">
        <f t="shared" si="12"/>
        <v>57</v>
      </c>
      <c r="O203" s="77"/>
      <c r="P203" s="17">
        <v>17</v>
      </c>
      <c r="Q203" s="17">
        <v>26</v>
      </c>
      <c r="R203" s="17">
        <v>15</v>
      </c>
      <c r="S203" s="17">
        <v>8</v>
      </c>
      <c r="T203" s="17">
        <v>19</v>
      </c>
      <c r="U203" s="17"/>
      <c r="V203" s="17"/>
      <c r="W203" s="17"/>
      <c r="X203" s="17"/>
      <c r="Y203" s="17"/>
      <c r="Z203" s="17"/>
      <c r="AA203" s="17"/>
      <c r="AB203" s="98">
        <f t="shared" si="13"/>
        <v>85</v>
      </c>
      <c r="AD203" s="566"/>
      <c r="AE203" s="566"/>
      <c r="AF203" s="590"/>
      <c r="AG203" s="590"/>
      <c r="AH203" s="581"/>
      <c r="AK203" s="566"/>
      <c r="AL203" s="566"/>
      <c r="AM203" s="566"/>
      <c r="AN203" s="566"/>
      <c r="AO203" s="581"/>
    </row>
    <row r="204" spans="1:41" s="524" customFormat="1">
      <c r="A204" s="23" t="s">
        <v>198</v>
      </c>
      <c r="B204" s="17">
        <v>9</v>
      </c>
      <c r="C204" s="17">
        <v>6</v>
      </c>
      <c r="D204" s="17">
        <v>4</v>
      </c>
      <c r="E204" s="17">
        <v>1</v>
      </c>
      <c r="F204" s="17">
        <v>8</v>
      </c>
      <c r="G204" s="17"/>
      <c r="H204" s="17"/>
      <c r="I204" s="17"/>
      <c r="J204" s="17"/>
      <c r="K204" s="17"/>
      <c r="L204" s="17"/>
      <c r="M204" s="17"/>
      <c r="N204" s="98">
        <f t="shared" si="12"/>
        <v>28</v>
      </c>
      <c r="O204" s="77"/>
      <c r="P204" s="17">
        <v>3</v>
      </c>
      <c r="Q204" s="17">
        <v>2</v>
      </c>
      <c r="R204" s="17">
        <v>1</v>
      </c>
      <c r="S204" s="17">
        <v>12</v>
      </c>
      <c r="T204" s="17">
        <v>8</v>
      </c>
      <c r="U204" s="17"/>
      <c r="V204" s="17"/>
      <c r="W204" s="17"/>
      <c r="X204" s="17"/>
      <c r="Y204" s="17"/>
      <c r="Z204" s="17"/>
      <c r="AA204" s="17"/>
      <c r="AB204" s="98">
        <f t="shared" si="13"/>
        <v>26</v>
      </c>
      <c r="AD204" s="566"/>
      <c r="AE204" s="566"/>
      <c r="AF204" s="590"/>
      <c r="AG204" s="590"/>
      <c r="AH204" s="581"/>
      <c r="AK204" s="566"/>
      <c r="AL204" s="566"/>
      <c r="AM204" s="566"/>
      <c r="AN204" s="566"/>
      <c r="AO204" s="581"/>
    </row>
    <row r="205" spans="1:41" s="524" customFormat="1">
      <c r="A205" s="23" t="s">
        <v>199</v>
      </c>
      <c r="B205" s="17">
        <v>31</v>
      </c>
      <c r="C205" s="17">
        <v>9</v>
      </c>
      <c r="D205" s="17">
        <v>4</v>
      </c>
      <c r="E205" s="17">
        <v>7</v>
      </c>
      <c r="F205" s="17">
        <v>10</v>
      </c>
      <c r="G205" s="17"/>
      <c r="H205" s="17"/>
      <c r="I205" s="17"/>
      <c r="J205" s="17"/>
      <c r="K205" s="17"/>
      <c r="L205" s="17"/>
      <c r="M205" s="17"/>
      <c r="N205" s="98">
        <f t="shared" si="12"/>
        <v>61</v>
      </c>
      <c r="O205" s="77"/>
      <c r="P205" s="17">
        <v>29</v>
      </c>
      <c r="Q205" s="17">
        <v>4</v>
      </c>
      <c r="R205" s="17">
        <v>6</v>
      </c>
      <c r="S205" s="17">
        <v>1</v>
      </c>
      <c r="T205" s="17">
        <v>10</v>
      </c>
      <c r="U205" s="17"/>
      <c r="V205" s="17"/>
      <c r="W205" s="17"/>
      <c r="X205" s="17"/>
      <c r="Y205" s="17"/>
      <c r="Z205" s="17"/>
      <c r="AA205" s="17"/>
      <c r="AB205" s="98">
        <f t="shared" si="13"/>
        <v>50</v>
      </c>
      <c r="AD205" s="566"/>
      <c r="AE205" s="566"/>
      <c r="AF205" s="590"/>
      <c r="AG205" s="590"/>
      <c r="AH205" s="581"/>
      <c r="AK205" s="566"/>
      <c r="AL205" s="566"/>
      <c r="AM205" s="566"/>
      <c r="AN205" s="566"/>
      <c r="AO205" s="581"/>
    </row>
    <row r="206" spans="1:41" s="524" customFormat="1">
      <c r="A206" s="23" t="s">
        <v>208</v>
      </c>
      <c r="B206" s="17">
        <v>251</v>
      </c>
      <c r="C206" s="17">
        <v>90</v>
      </c>
      <c r="D206" s="17">
        <v>58</v>
      </c>
      <c r="E206" s="17">
        <v>50</v>
      </c>
      <c r="F206" s="17">
        <v>81</v>
      </c>
      <c r="G206" s="17"/>
      <c r="H206" s="17"/>
      <c r="I206" s="17"/>
      <c r="J206" s="17"/>
      <c r="K206" s="17"/>
      <c r="L206" s="17"/>
      <c r="M206" s="17"/>
      <c r="N206" s="98">
        <f t="shared" si="12"/>
        <v>530</v>
      </c>
      <c r="O206" s="77"/>
      <c r="P206" s="17">
        <v>93</v>
      </c>
      <c r="Q206" s="17">
        <v>74</v>
      </c>
      <c r="R206" s="17">
        <v>52</v>
      </c>
      <c r="S206" s="17">
        <v>41</v>
      </c>
      <c r="T206" s="17">
        <v>111</v>
      </c>
      <c r="U206" s="17"/>
      <c r="V206" s="17"/>
      <c r="W206" s="17"/>
      <c r="X206" s="17"/>
      <c r="Y206" s="17"/>
      <c r="Z206" s="17"/>
      <c r="AA206" s="17"/>
      <c r="AB206" s="98">
        <f t="shared" si="13"/>
        <v>371</v>
      </c>
      <c r="AD206" s="566"/>
      <c r="AE206" s="566"/>
      <c r="AF206" s="590"/>
      <c r="AG206" s="590"/>
      <c r="AH206" s="581"/>
      <c r="AK206" s="566"/>
      <c r="AL206" s="566"/>
      <c r="AM206" s="566"/>
      <c r="AN206" s="566"/>
      <c r="AO206" s="581"/>
    </row>
    <row r="207" spans="1:41" s="524" customFormat="1">
      <c r="A207" s="24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99"/>
      <c r="O207" s="70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99"/>
      <c r="AD207" s="566"/>
      <c r="AE207" s="566"/>
      <c r="AF207" s="590"/>
      <c r="AG207" s="590"/>
      <c r="AH207" s="581"/>
      <c r="AK207" s="566"/>
      <c r="AL207" s="566"/>
      <c r="AM207" s="566"/>
      <c r="AN207" s="566"/>
      <c r="AO207" s="581"/>
    </row>
    <row r="208" spans="1:41" s="524" customFormat="1" ht="15.75" thickBot="1">
      <c r="A208" s="529" t="s">
        <v>200</v>
      </c>
      <c r="B208" s="530">
        <v>852</v>
      </c>
      <c r="C208" s="530">
        <v>553</v>
      </c>
      <c r="D208" s="530">
        <v>184</v>
      </c>
      <c r="E208" s="530">
        <v>529</v>
      </c>
      <c r="F208" s="530">
        <v>297</v>
      </c>
      <c r="G208" s="530"/>
      <c r="H208" s="530"/>
      <c r="I208" s="530"/>
      <c r="J208" s="530"/>
      <c r="K208" s="530"/>
      <c r="L208" s="530"/>
      <c r="M208" s="530"/>
      <c r="N208" s="547">
        <f t="shared" si="12"/>
        <v>2415</v>
      </c>
      <c r="O208" s="531"/>
      <c r="P208" s="530">
        <v>434</v>
      </c>
      <c r="Q208" s="530">
        <v>360</v>
      </c>
      <c r="R208" s="530">
        <v>317</v>
      </c>
      <c r="S208" s="530">
        <v>307</v>
      </c>
      <c r="T208" s="530">
        <v>289</v>
      </c>
      <c r="U208" s="530"/>
      <c r="V208" s="530"/>
      <c r="W208" s="530"/>
      <c r="X208" s="530"/>
      <c r="Y208" s="530"/>
      <c r="Z208" s="530"/>
      <c r="AA208" s="530"/>
      <c r="AB208" s="547">
        <f t="shared" si="13"/>
        <v>1707</v>
      </c>
      <c r="AD208" s="566"/>
      <c r="AE208" s="566"/>
      <c r="AF208" s="590"/>
      <c r="AG208" s="590"/>
      <c r="AH208" s="581"/>
      <c r="AK208" s="566"/>
      <c r="AL208" s="566"/>
      <c r="AM208" s="566"/>
      <c r="AN208" s="566"/>
      <c r="AO208" s="581"/>
    </row>
    <row r="209" spans="1:41" s="524" customFormat="1">
      <c r="A209" s="23" t="s">
        <v>201</v>
      </c>
      <c r="B209" s="17">
        <v>39</v>
      </c>
      <c r="C209" s="17">
        <v>51</v>
      </c>
      <c r="D209" s="17">
        <v>20</v>
      </c>
      <c r="E209" s="17">
        <v>67</v>
      </c>
      <c r="F209" s="17">
        <v>32</v>
      </c>
      <c r="G209" s="17"/>
      <c r="H209" s="17"/>
      <c r="I209" s="17"/>
      <c r="J209" s="17"/>
      <c r="K209" s="17"/>
      <c r="L209" s="17"/>
      <c r="M209" s="17"/>
      <c r="N209" s="98">
        <f t="shared" si="12"/>
        <v>209</v>
      </c>
      <c r="O209" s="77"/>
      <c r="P209" s="17">
        <v>68</v>
      </c>
      <c r="Q209" s="17">
        <v>53</v>
      </c>
      <c r="R209" s="17">
        <v>47</v>
      </c>
      <c r="S209" s="17">
        <v>39</v>
      </c>
      <c r="T209" s="17">
        <v>30</v>
      </c>
      <c r="U209" s="17"/>
      <c r="V209" s="17"/>
      <c r="W209" s="17"/>
      <c r="X209" s="17"/>
      <c r="Y209" s="17"/>
      <c r="Z209" s="17"/>
      <c r="AA209" s="17"/>
      <c r="AB209" s="98">
        <f t="shared" si="13"/>
        <v>237</v>
      </c>
      <c r="AD209" s="566"/>
      <c r="AE209" s="566"/>
      <c r="AF209" s="590"/>
      <c r="AG209" s="590"/>
      <c r="AH209" s="581"/>
      <c r="AK209" s="566"/>
      <c r="AL209" s="566"/>
      <c r="AM209" s="566"/>
      <c r="AN209" s="566"/>
      <c r="AO209" s="581"/>
    </row>
    <row r="210" spans="1:41" s="524" customFormat="1">
      <c r="A210" s="23" t="s">
        <v>202</v>
      </c>
      <c r="B210" s="17">
        <v>148</v>
      </c>
      <c r="C210" s="17">
        <v>56</v>
      </c>
      <c r="D210" s="17">
        <v>34</v>
      </c>
      <c r="E210" s="17">
        <v>121</v>
      </c>
      <c r="F210" s="17">
        <v>73</v>
      </c>
      <c r="G210" s="17"/>
      <c r="H210" s="17"/>
      <c r="I210" s="17"/>
      <c r="J210" s="17"/>
      <c r="K210" s="17"/>
      <c r="L210" s="17"/>
      <c r="M210" s="17"/>
      <c r="N210" s="98">
        <f t="shared" si="12"/>
        <v>432</v>
      </c>
      <c r="O210" s="77"/>
      <c r="P210" s="17">
        <v>150</v>
      </c>
      <c r="Q210" s="17">
        <v>88</v>
      </c>
      <c r="R210" s="17">
        <v>108</v>
      </c>
      <c r="S210" s="17">
        <v>123</v>
      </c>
      <c r="T210" s="17">
        <v>97</v>
      </c>
      <c r="U210" s="17"/>
      <c r="V210" s="17"/>
      <c r="W210" s="17"/>
      <c r="X210" s="17"/>
      <c r="Y210" s="17"/>
      <c r="Z210" s="17"/>
      <c r="AA210" s="17"/>
      <c r="AB210" s="98">
        <f t="shared" si="13"/>
        <v>566</v>
      </c>
      <c r="AD210" s="566"/>
      <c r="AE210" s="566"/>
      <c r="AF210" s="590"/>
      <c r="AG210" s="590"/>
      <c r="AH210" s="581"/>
      <c r="AK210" s="566"/>
      <c r="AL210" s="566"/>
      <c r="AM210" s="566"/>
      <c r="AN210" s="566"/>
      <c r="AO210" s="581"/>
    </row>
    <row r="211" spans="1:41" s="524" customFormat="1">
      <c r="A211" s="23" t="s">
        <v>203</v>
      </c>
      <c r="B211" s="17">
        <v>6</v>
      </c>
      <c r="C211" s="17">
        <v>5</v>
      </c>
      <c r="D211" s="17">
        <v>0</v>
      </c>
      <c r="E211" s="17">
        <v>9</v>
      </c>
      <c r="F211" s="17">
        <v>4</v>
      </c>
      <c r="G211" s="17"/>
      <c r="H211" s="17"/>
      <c r="I211" s="17"/>
      <c r="J211" s="17"/>
      <c r="K211" s="17"/>
      <c r="L211" s="17"/>
      <c r="M211" s="17"/>
      <c r="N211" s="98">
        <f t="shared" si="12"/>
        <v>24</v>
      </c>
      <c r="O211" s="77"/>
      <c r="P211" s="17">
        <v>5</v>
      </c>
      <c r="Q211" s="17">
        <v>0</v>
      </c>
      <c r="R211" s="17">
        <v>2</v>
      </c>
      <c r="S211" s="17">
        <v>0</v>
      </c>
      <c r="T211" s="17">
        <v>12</v>
      </c>
      <c r="U211" s="17"/>
      <c r="V211" s="17"/>
      <c r="W211" s="17"/>
      <c r="X211" s="17"/>
      <c r="Y211" s="17"/>
      <c r="Z211" s="17"/>
      <c r="AA211" s="17"/>
      <c r="AB211" s="98">
        <f t="shared" si="13"/>
        <v>19</v>
      </c>
      <c r="AD211" s="566"/>
      <c r="AE211" s="566"/>
      <c r="AF211" s="590"/>
      <c r="AG211" s="590"/>
      <c r="AH211" s="581"/>
      <c r="AK211" s="566"/>
      <c r="AL211" s="566"/>
      <c r="AM211" s="566"/>
      <c r="AN211" s="566"/>
      <c r="AO211" s="581"/>
    </row>
    <row r="212" spans="1:41" s="524" customFormat="1">
      <c r="A212" s="23" t="s">
        <v>204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/>
      <c r="H212" s="17"/>
      <c r="I212" s="17"/>
      <c r="J212" s="17"/>
      <c r="K212" s="17"/>
      <c r="L212" s="17"/>
      <c r="M212" s="17"/>
      <c r="N212" s="98">
        <f t="shared" si="12"/>
        <v>0</v>
      </c>
      <c r="O212" s="77"/>
      <c r="P212" s="17">
        <v>0</v>
      </c>
      <c r="Q212" s="17">
        <v>0</v>
      </c>
      <c r="R212" s="17">
        <v>0</v>
      </c>
      <c r="S212" s="17">
        <v>0</v>
      </c>
      <c r="T212" s="17">
        <v>0</v>
      </c>
      <c r="U212" s="17"/>
      <c r="V212" s="17"/>
      <c r="W212" s="17"/>
      <c r="X212" s="17"/>
      <c r="Y212" s="17"/>
      <c r="Z212" s="17"/>
      <c r="AA212" s="17"/>
      <c r="AB212" s="98">
        <f t="shared" si="13"/>
        <v>0</v>
      </c>
      <c r="AD212" s="566"/>
      <c r="AE212" s="566"/>
      <c r="AF212" s="590"/>
      <c r="AG212" s="590"/>
      <c r="AH212" s="581"/>
      <c r="AK212" s="566"/>
      <c r="AL212" s="566"/>
      <c r="AM212" s="566"/>
      <c r="AN212" s="566"/>
      <c r="AO212" s="581"/>
    </row>
    <row r="213" spans="1:41" s="524" customFormat="1">
      <c r="A213" s="23" t="s">
        <v>205</v>
      </c>
      <c r="B213" s="17">
        <v>76</v>
      </c>
      <c r="C213" s="17">
        <v>40</v>
      </c>
      <c r="D213" s="17">
        <v>66</v>
      </c>
      <c r="E213" s="17">
        <v>72</v>
      </c>
      <c r="F213" s="17">
        <v>23</v>
      </c>
      <c r="G213" s="17"/>
      <c r="H213" s="17"/>
      <c r="I213" s="17"/>
      <c r="J213" s="17"/>
      <c r="K213" s="17"/>
      <c r="L213" s="17"/>
      <c r="M213" s="17"/>
      <c r="N213" s="98">
        <f t="shared" si="12"/>
        <v>277</v>
      </c>
      <c r="O213" s="77"/>
      <c r="P213" s="17">
        <v>76</v>
      </c>
      <c r="Q213" s="17">
        <v>64</v>
      </c>
      <c r="R213" s="17">
        <v>36</v>
      </c>
      <c r="S213" s="17">
        <v>48</v>
      </c>
      <c r="T213" s="17">
        <v>58</v>
      </c>
      <c r="U213" s="17"/>
      <c r="V213" s="17"/>
      <c r="W213" s="17"/>
      <c r="X213" s="17"/>
      <c r="Y213" s="17"/>
      <c r="Z213" s="17"/>
      <c r="AA213" s="17"/>
      <c r="AB213" s="98">
        <f t="shared" si="13"/>
        <v>282</v>
      </c>
      <c r="AD213" s="566"/>
      <c r="AE213" s="566"/>
      <c r="AF213" s="590"/>
      <c r="AG213" s="590"/>
      <c r="AH213" s="581"/>
      <c r="AK213" s="566"/>
      <c r="AL213" s="566"/>
      <c r="AM213" s="566"/>
      <c r="AN213" s="566"/>
      <c r="AO213" s="581"/>
    </row>
    <row r="214" spans="1:41" s="524" customFormat="1">
      <c r="A214" s="23" t="s">
        <v>206</v>
      </c>
      <c r="B214" s="17">
        <v>14</v>
      </c>
      <c r="C214" s="17">
        <v>39</v>
      </c>
      <c r="D214" s="17">
        <v>10</v>
      </c>
      <c r="E214" s="17">
        <v>54</v>
      </c>
      <c r="F214" s="17">
        <v>23</v>
      </c>
      <c r="G214" s="17"/>
      <c r="H214" s="17"/>
      <c r="I214" s="17"/>
      <c r="J214" s="17"/>
      <c r="K214" s="17"/>
      <c r="L214" s="17"/>
      <c r="M214" s="17"/>
      <c r="N214" s="98">
        <f t="shared" si="12"/>
        <v>140</v>
      </c>
      <c r="O214" s="77"/>
      <c r="P214" s="17">
        <v>13</v>
      </c>
      <c r="Q214" s="17">
        <v>13</v>
      </c>
      <c r="R214" s="17">
        <v>17</v>
      </c>
      <c r="S214" s="17">
        <v>7</v>
      </c>
      <c r="T214" s="17">
        <v>24</v>
      </c>
      <c r="U214" s="17"/>
      <c r="V214" s="17"/>
      <c r="W214" s="17"/>
      <c r="X214" s="17"/>
      <c r="Y214" s="17"/>
      <c r="Z214" s="17"/>
      <c r="AA214" s="17"/>
      <c r="AB214" s="98">
        <f t="shared" si="13"/>
        <v>74</v>
      </c>
      <c r="AD214" s="566"/>
      <c r="AE214" s="566"/>
      <c r="AF214" s="590"/>
      <c r="AG214" s="590"/>
      <c r="AH214" s="581"/>
      <c r="AK214" s="566"/>
      <c r="AL214" s="566"/>
      <c r="AM214" s="566"/>
      <c r="AN214" s="566"/>
      <c r="AO214" s="581"/>
    </row>
    <row r="215" spans="1:41" s="524" customFormat="1">
      <c r="A215" s="23" t="s">
        <v>207</v>
      </c>
      <c r="B215" s="17">
        <v>10</v>
      </c>
      <c r="C215" s="17">
        <v>7</v>
      </c>
      <c r="D215" s="17">
        <v>3</v>
      </c>
      <c r="E215" s="17">
        <v>20</v>
      </c>
      <c r="F215" s="17">
        <v>11</v>
      </c>
      <c r="G215" s="17"/>
      <c r="H215" s="17"/>
      <c r="I215" s="17"/>
      <c r="J215" s="17"/>
      <c r="K215" s="17"/>
      <c r="L215" s="17"/>
      <c r="M215" s="17"/>
      <c r="N215" s="98">
        <f t="shared" si="12"/>
        <v>51</v>
      </c>
      <c r="O215" s="77"/>
      <c r="P215" s="17">
        <v>20</v>
      </c>
      <c r="Q215" s="17">
        <v>0</v>
      </c>
      <c r="R215" s="17">
        <v>11</v>
      </c>
      <c r="S215" s="17">
        <v>4</v>
      </c>
      <c r="T215" s="17">
        <v>7</v>
      </c>
      <c r="U215" s="17"/>
      <c r="V215" s="17"/>
      <c r="W215" s="17"/>
      <c r="X215" s="17"/>
      <c r="Y215" s="17"/>
      <c r="Z215" s="17"/>
      <c r="AA215" s="17"/>
      <c r="AB215" s="98">
        <f t="shared" si="13"/>
        <v>42</v>
      </c>
      <c r="AD215" s="566"/>
      <c r="AE215" s="566"/>
      <c r="AF215" s="590"/>
      <c r="AG215" s="590"/>
      <c r="AH215" s="581"/>
      <c r="AK215" s="566"/>
      <c r="AL215" s="566"/>
      <c r="AM215" s="566"/>
      <c r="AN215" s="566"/>
      <c r="AO215" s="581"/>
    </row>
    <row r="216" spans="1:41" s="524" customFormat="1">
      <c r="A216" s="23" t="s">
        <v>208</v>
      </c>
      <c r="B216" s="17">
        <v>559</v>
      </c>
      <c r="C216" s="17">
        <v>355</v>
      </c>
      <c r="D216" s="17">
        <v>51</v>
      </c>
      <c r="E216" s="17">
        <v>186</v>
      </c>
      <c r="F216" s="17">
        <v>131</v>
      </c>
      <c r="G216" s="17"/>
      <c r="H216" s="17"/>
      <c r="I216" s="17"/>
      <c r="J216" s="17"/>
      <c r="K216" s="17"/>
      <c r="L216" s="17"/>
      <c r="M216" s="17"/>
      <c r="N216" s="98">
        <f t="shared" si="12"/>
        <v>1282</v>
      </c>
      <c r="O216" s="77"/>
      <c r="P216" s="17">
        <v>102</v>
      </c>
      <c r="Q216" s="17">
        <v>142</v>
      </c>
      <c r="R216" s="17">
        <v>96</v>
      </c>
      <c r="S216" s="17">
        <v>86</v>
      </c>
      <c r="T216" s="17">
        <v>61</v>
      </c>
      <c r="U216" s="17"/>
      <c r="V216" s="17"/>
      <c r="W216" s="17"/>
      <c r="X216" s="17"/>
      <c r="Y216" s="17"/>
      <c r="Z216" s="17"/>
      <c r="AA216" s="17"/>
      <c r="AB216" s="98">
        <f t="shared" si="13"/>
        <v>487</v>
      </c>
      <c r="AD216" s="566"/>
      <c r="AE216" s="566"/>
      <c r="AF216" s="590"/>
      <c r="AG216" s="590"/>
      <c r="AH216" s="581"/>
      <c r="AK216" s="566"/>
      <c r="AL216" s="566"/>
      <c r="AM216" s="566"/>
      <c r="AN216" s="566"/>
      <c r="AO216" s="581"/>
    </row>
    <row r="217" spans="1:41" s="524" customFormat="1">
      <c r="A217" s="24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99"/>
      <c r="O217" s="70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99"/>
      <c r="AD217" s="566"/>
      <c r="AE217" s="566"/>
      <c r="AF217" s="590"/>
      <c r="AG217" s="590"/>
      <c r="AH217" s="581"/>
      <c r="AK217" s="566"/>
      <c r="AL217" s="566"/>
      <c r="AM217" s="566"/>
      <c r="AN217" s="566"/>
      <c r="AO217" s="581"/>
    </row>
    <row r="218" spans="1:41" s="524" customFormat="1">
      <c r="A218" s="525" t="s">
        <v>209</v>
      </c>
      <c r="B218" s="526">
        <v>688</v>
      </c>
      <c r="C218" s="526">
        <v>1533</v>
      </c>
      <c r="D218" s="526">
        <v>1203</v>
      </c>
      <c r="E218" s="526">
        <v>2557</v>
      </c>
      <c r="F218" s="526">
        <v>1129</v>
      </c>
      <c r="G218" s="526"/>
      <c r="H218" s="526"/>
      <c r="I218" s="526"/>
      <c r="J218" s="526"/>
      <c r="K218" s="526"/>
      <c r="L218" s="526"/>
      <c r="M218" s="526"/>
      <c r="N218" s="99">
        <f t="shared" si="12"/>
        <v>7110</v>
      </c>
      <c r="O218" s="70"/>
      <c r="P218" s="526">
        <v>5161</v>
      </c>
      <c r="Q218" s="526">
        <v>4905</v>
      </c>
      <c r="R218" s="526">
        <v>5446</v>
      </c>
      <c r="S218" s="526">
        <v>4658</v>
      </c>
      <c r="T218" s="526">
        <v>4238</v>
      </c>
      <c r="U218" s="526"/>
      <c r="V218" s="526"/>
      <c r="W218" s="526"/>
      <c r="X218" s="526"/>
      <c r="Y218" s="526"/>
      <c r="Z218" s="526"/>
      <c r="AA218" s="526"/>
      <c r="AB218" s="99">
        <f t="shared" si="13"/>
        <v>24408</v>
      </c>
      <c r="AD218" s="566"/>
      <c r="AE218" s="566"/>
      <c r="AF218" s="590"/>
      <c r="AG218" s="590"/>
      <c r="AH218" s="581"/>
      <c r="AK218" s="566"/>
      <c r="AL218" s="566"/>
      <c r="AM218" s="566"/>
      <c r="AN218" s="566"/>
      <c r="AO218" s="581"/>
    </row>
    <row r="219" spans="1:41" s="524" customFormat="1">
      <c r="A219" s="23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98"/>
      <c r="O219" s="7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98"/>
      <c r="AD219" s="566"/>
      <c r="AE219" s="566"/>
      <c r="AF219" s="590"/>
      <c r="AG219" s="590"/>
      <c r="AH219" s="581"/>
      <c r="AK219" s="566"/>
      <c r="AL219" s="566"/>
      <c r="AM219" s="566"/>
      <c r="AN219" s="566"/>
      <c r="AO219" s="581"/>
    </row>
    <row r="220" spans="1:41" s="524" customFormat="1">
      <c r="A220" s="534" t="s">
        <v>210</v>
      </c>
      <c r="B220" s="535">
        <v>0</v>
      </c>
      <c r="C220" s="535">
        <v>0</v>
      </c>
      <c r="D220" s="535">
        <v>0</v>
      </c>
      <c r="E220" s="535">
        <v>0</v>
      </c>
      <c r="F220" s="535">
        <v>0</v>
      </c>
      <c r="G220" s="535"/>
      <c r="H220" s="535"/>
      <c r="I220" s="535"/>
      <c r="J220" s="535"/>
      <c r="K220" s="535"/>
      <c r="L220" s="535"/>
      <c r="M220" s="535"/>
      <c r="N220" s="98">
        <f t="shared" si="12"/>
        <v>0</v>
      </c>
      <c r="O220" s="77"/>
      <c r="P220" s="535">
        <v>0</v>
      </c>
      <c r="Q220" s="535">
        <v>0</v>
      </c>
      <c r="R220" s="535">
        <v>0</v>
      </c>
      <c r="S220" s="535">
        <v>0</v>
      </c>
      <c r="T220" s="535">
        <v>0</v>
      </c>
      <c r="U220" s="535"/>
      <c r="V220" s="535"/>
      <c r="W220" s="535"/>
      <c r="X220" s="535"/>
      <c r="Y220" s="535"/>
      <c r="Z220" s="535"/>
      <c r="AA220" s="535"/>
      <c r="AB220" s="98">
        <f t="shared" si="13"/>
        <v>0</v>
      </c>
      <c r="AD220" s="566"/>
      <c r="AE220" s="566"/>
      <c r="AF220" s="590"/>
      <c r="AG220" s="590"/>
      <c r="AH220" s="581"/>
      <c r="AK220" s="566"/>
      <c r="AL220" s="566"/>
      <c r="AM220" s="566"/>
      <c r="AN220" s="566"/>
      <c r="AO220" s="581"/>
    </row>
    <row r="221" spans="1:41" s="524" customFormat="1">
      <c r="A221" s="23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98"/>
      <c r="O221" s="7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98"/>
      <c r="AD221" s="566"/>
      <c r="AE221" s="566"/>
      <c r="AF221" s="590"/>
      <c r="AG221" s="590"/>
      <c r="AH221" s="581"/>
      <c r="AK221" s="566"/>
      <c r="AL221" s="566"/>
      <c r="AM221" s="566"/>
      <c r="AN221" s="566"/>
      <c r="AO221" s="581"/>
    </row>
    <row r="222" spans="1:41" s="524" customFormat="1" ht="15.75" thickBot="1">
      <c r="A222" s="536" t="s">
        <v>211</v>
      </c>
      <c r="B222" s="537">
        <v>48142</v>
      </c>
      <c r="C222" s="537">
        <v>48649</v>
      </c>
      <c r="D222" s="537">
        <v>55052</v>
      </c>
      <c r="E222" s="537">
        <v>59577</v>
      </c>
      <c r="F222" s="537">
        <v>67634</v>
      </c>
      <c r="G222" s="537"/>
      <c r="H222" s="537"/>
      <c r="I222" s="537"/>
      <c r="J222" s="537"/>
      <c r="K222" s="537"/>
      <c r="L222" s="537"/>
      <c r="M222" s="537"/>
      <c r="N222" s="547">
        <f t="shared" si="12"/>
        <v>279054</v>
      </c>
      <c r="O222" s="531"/>
      <c r="P222" s="537">
        <v>53538</v>
      </c>
      <c r="Q222" s="537">
        <v>44148</v>
      </c>
      <c r="R222" s="537">
        <v>62819</v>
      </c>
      <c r="S222" s="537">
        <v>56968</v>
      </c>
      <c r="T222" s="537">
        <v>70735</v>
      </c>
      <c r="U222" s="537"/>
      <c r="V222" s="537"/>
      <c r="W222" s="537"/>
      <c r="X222" s="537"/>
      <c r="Y222" s="537"/>
      <c r="Z222" s="537"/>
      <c r="AA222" s="537"/>
      <c r="AB222" s="547">
        <f t="shared" si="13"/>
        <v>288208</v>
      </c>
      <c r="AD222" s="566"/>
      <c r="AE222" s="566"/>
      <c r="AF222" s="590"/>
      <c r="AG222" s="590"/>
      <c r="AH222" s="581"/>
      <c r="AK222" s="566"/>
      <c r="AL222" s="566"/>
      <c r="AM222" s="566"/>
      <c r="AN222" s="566"/>
      <c r="AO222" s="581"/>
    </row>
    <row r="223" spans="1:41" s="524" customFormat="1">
      <c r="A223" s="24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98"/>
      <c r="O223" s="7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98"/>
      <c r="AD223" s="566"/>
      <c r="AE223" s="566"/>
      <c r="AF223" s="590"/>
      <c r="AG223" s="590"/>
      <c r="AH223" s="581"/>
      <c r="AK223" s="566"/>
      <c r="AL223" s="566"/>
      <c r="AM223" s="566"/>
      <c r="AN223" s="566"/>
      <c r="AO223" s="581"/>
    </row>
    <row r="224" spans="1:41" s="524" customFormat="1">
      <c r="A224" s="538" t="s">
        <v>212</v>
      </c>
      <c r="B224" s="539">
        <v>154762</v>
      </c>
      <c r="C224" s="539">
        <v>147712</v>
      </c>
      <c r="D224" s="539">
        <v>178311</v>
      </c>
      <c r="E224" s="539">
        <v>184135</v>
      </c>
      <c r="F224" s="539">
        <v>145763</v>
      </c>
      <c r="G224" s="539"/>
      <c r="H224" s="539"/>
      <c r="I224" s="539"/>
      <c r="J224" s="539"/>
      <c r="K224" s="539"/>
      <c r="L224" s="539"/>
      <c r="M224" s="539"/>
      <c r="N224" s="99">
        <f t="shared" si="12"/>
        <v>810683</v>
      </c>
      <c r="O224" s="70"/>
      <c r="P224" s="539">
        <v>174313</v>
      </c>
      <c r="Q224" s="539">
        <v>164738</v>
      </c>
      <c r="R224" s="539">
        <v>176254</v>
      </c>
      <c r="S224" s="539">
        <v>160327.89664135428</v>
      </c>
      <c r="T224" s="539">
        <v>138262</v>
      </c>
      <c r="U224" s="539"/>
      <c r="V224" s="539"/>
      <c r="W224" s="539"/>
      <c r="X224" s="539"/>
      <c r="Y224" s="539"/>
      <c r="Z224" s="539"/>
      <c r="AA224" s="539"/>
      <c r="AB224" s="99">
        <f t="shared" si="13"/>
        <v>813894.89664135431</v>
      </c>
      <c r="AD224" s="566"/>
      <c r="AE224" s="566"/>
      <c r="AF224" s="590"/>
      <c r="AG224" s="590"/>
      <c r="AH224" s="581"/>
      <c r="AK224" s="566"/>
      <c r="AL224" s="566"/>
      <c r="AM224" s="566"/>
      <c r="AN224" s="566"/>
      <c r="AO224" s="581"/>
    </row>
    <row r="225" spans="1:41" s="524" customFormat="1">
      <c r="A225" s="24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99"/>
      <c r="O225" s="70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99"/>
      <c r="AD225" s="566"/>
      <c r="AE225" s="566"/>
      <c r="AF225" s="590"/>
      <c r="AG225" s="590"/>
      <c r="AH225" s="581"/>
      <c r="AK225" s="566"/>
      <c r="AL225" s="566"/>
      <c r="AM225" s="566"/>
      <c r="AN225" s="566"/>
      <c r="AO225" s="581"/>
    </row>
    <row r="226" spans="1:41" s="524" customFormat="1">
      <c r="A226" s="540" t="s">
        <v>213</v>
      </c>
      <c r="B226" s="541">
        <v>48142</v>
      </c>
      <c r="C226" s="541">
        <v>48649</v>
      </c>
      <c r="D226" s="541">
        <v>55052</v>
      </c>
      <c r="E226" s="541">
        <v>59577</v>
      </c>
      <c r="F226" s="541">
        <v>67634</v>
      </c>
      <c r="G226" s="541"/>
      <c r="H226" s="541"/>
      <c r="I226" s="541"/>
      <c r="J226" s="541"/>
      <c r="K226" s="541"/>
      <c r="L226" s="541"/>
      <c r="M226" s="541"/>
      <c r="N226" s="99">
        <f t="shared" si="12"/>
        <v>279054</v>
      </c>
      <c r="O226" s="70"/>
      <c r="P226" s="541">
        <v>53538</v>
      </c>
      <c r="Q226" s="541">
        <v>44148</v>
      </c>
      <c r="R226" s="541">
        <v>62819</v>
      </c>
      <c r="S226" s="541">
        <v>56968</v>
      </c>
      <c r="T226" s="541">
        <v>70735</v>
      </c>
      <c r="U226" s="541"/>
      <c r="V226" s="541"/>
      <c r="W226" s="541"/>
      <c r="X226" s="541"/>
      <c r="Y226" s="541"/>
      <c r="Z226" s="541"/>
      <c r="AA226" s="541"/>
      <c r="AB226" s="99">
        <f t="shared" si="13"/>
        <v>288208</v>
      </c>
      <c r="AD226" s="566"/>
      <c r="AE226" s="566"/>
      <c r="AF226" s="590"/>
      <c r="AG226" s="590"/>
      <c r="AH226" s="581"/>
      <c r="AK226" s="566"/>
      <c r="AL226" s="566"/>
      <c r="AM226" s="566"/>
      <c r="AN226" s="566"/>
      <c r="AO226" s="581"/>
    </row>
    <row r="227" spans="1:41" s="524" customFormat="1">
      <c r="A227" s="24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99"/>
      <c r="O227" s="70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99"/>
      <c r="AD227" s="566"/>
      <c r="AE227" s="566"/>
      <c r="AF227" s="590"/>
      <c r="AG227" s="590"/>
      <c r="AH227" s="581"/>
      <c r="AK227" s="566"/>
      <c r="AL227" s="566"/>
      <c r="AM227" s="566"/>
      <c r="AN227" s="566"/>
      <c r="AO227" s="581"/>
    </row>
    <row r="228" spans="1:41" s="524" customFormat="1" ht="15.75" thickBot="1">
      <c r="A228" s="542" t="s">
        <v>214</v>
      </c>
      <c r="B228" s="543">
        <v>202904</v>
      </c>
      <c r="C228" s="543">
        <v>196361</v>
      </c>
      <c r="D228" s="543">
        <v>233363</v>
      </c>
      <c r="E228" s="543">
        <v>243712</v>
      </c>
      <c r="F228" s="543">
        <v>213397</v>
      </c>
      <c r="G228" s="543"/>
      <c r="H228" s="543"/>
      <c r="I228" s="543"/>
      <c r="J228" s="543"/>
      <c r="K228" s="543"/>
      <c r="L228" s="543"/>
      <c r="M228" s="543"/>
      <c r="N228" s="548">
        <f t="shared" si="12"/>
        <v>1089737</v>
      </c>
      <c r="O228" s="544"/>
      <c r="P228" s="543">
        <v>227851</v>
      </c>
      <c r="Q228" s="543">
        <v>208886</v>
      </c>
      <c r="R228" s="543">
        <v>239073</v>
      </c>
      <c r="S228" s="543">
        <v>217295.89664135428</v>
      </c>
      <c r="T228" s="543">
        <v>208997</v>
      </c>
      <c r="U228" s="543"/>
      <c r="V228" s="543"/>
      <c r="W228" s="543"/>
      <c r="X228" s="543"/>
      <c r="Y228" s="543"/>
      <c r="Z228" s="543"/>
      <c r="AA228" s="543"/>
      <c r="AB228" s="548">
        <f t="shared" si="13"/>
        <v>1102102.8966413543</v>
      </c>
      <c r="AD228" s="566"/>
      <c r="AE228" s="566"/>
      <c r="AF228" s="590"/>
      <c r="AG228" s="590"/>
      <c r="AH228" s="581"/>
      <c r="AK228" s="566"/>
      <c r="AL228" s="566"/>
      <c r="AM228" s="566"/>
      <c r="AN228" s="566"/>
      <c r="AO228" s="581"/>
    </row>
    <row r="229" spans="1:41" ht="15.75" thickTop="1">
      <c r="A229" s="79"/>
      <c r="B229" s="167"/>
      <c r="C229" s="167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79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</row>
    <row r="230" spans="1:41">
      <c r="A230" s="79"/>
      <c r="B230" s="167"/>
      <c r="C230" s="167"/>
      <c r="D230" s="167"/>
      <c r="E230" s="167"/>
      <c r="F230" s="167"/>
      <c r="G230" s="167"/>
      <c r="H230" s="167"/>
      <c r="I230" s="167"/>
      <c r="J230" s="167"/>
      <c r="K230" s="167"/>
      <c r="L230" s="167"/>
      <c r="M230" s="167"/>
      <c r="O230" s="79"/>
      <c r="P230" s="167"/>
      <c r="Q230" s="167"/>
      <c r="R230" s="167"/>
      <c r="S230" s="167"/>
      <c r="T230" s="167"/>
      <c r="U230" s="167"/>
      <c r="V230" s="167"/>
      <c r="W230" s="167"/>
      <c r="X230" s="167"/>
      <c r="Y230" s="167"/>
      <c r="Z230" s="167"/>
      <c r="AA230" s="167"/>
      <c r="AB230" s="167"/>
    </row>
    <row r="231" spans="1:41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</row>
    <row r="232" spans="1:41">
      <c r="A232" s="79"/>
      <c r="B232" s="423"/>
      <c r="C232" s="423"/>
      <c r="D232" s="423"/>
      <c r="E232" s="423"/>
      <c r="F232" s="423"/>
      <c r="G232" s="423"/>
      <c r="H232" s="423"/>
      <c r="I232" s="423"/>
      <c r="J232" s="423"/>
      <c r="K232" s="423"/>
      <c r="L232" s="423"/>
      <c r="M232" s="423"/>
      <c r="N232" s="423"/>
      <c r="O232" s="423"/>
      <c r="P232" s="423"/>
      <c r="Q232" s="423"/>
      <c r="R232" s="423"/>
      <c r="S232" s="423"/>
      <c r="T232" s="423"/>
      <c r="U232" s="423"/>
      <c r="V232" s="423"/>
      <c r="W232" s="423"/>
      <c r="X232" s="423"/>
      <c r="Y232" s="423"/>
      <c r="Z232" s="423"/>
      <c r="AA232" s="423"/>
      <c r="AB232" s="423"/>
    </row>
    <row r="233" spans="1:41">
      <c r="A233" s="79"/>
      <c r="B233" s="423"/>
      <c r="C233" s="423"/>
      <c r="D233" s="423"/>
      <c r="E233" s="423"/>
      <c r="F233" s="423"/>
      <c r="G233" s="423"/>
      <c r="H233" s="423"/>
      <c r="I233" s="423"/>
      <c r="J233" s="423"/>
      <c r="K233" s="423"/>
      <c r="L233" s="423"/>
      <c r="M233" s="423"/>
      <c r="N233" s="423"/>
      <c r="O233" s="423"/>
      <c r="P233" s="423"/>
      <c r="Q233" s="423"/>
      <c r="R233" s="423"/>
      <c r="S233" s="423"/>
      <c r="T233" s="423"/>
      <c r="U233" s="423"/>
      <c r="V233" s="423"/>
      <c r="W233" s="423"/>
      <c r="X233" s="423"/>
      <c r="Y233" s="423"/>
      <c r="Z233" s="423"/>
      <c r="AA233" s="423"/>
      <c r="AB233" s="423"/>
    </row>
    <row r="234" spans="1:41">
      <c r="A234" s="79"/>
      <c r="B234" s="423"/>
      <c r="C234" s="423"/>
      <c r="D234" s="423"/>
      <c r="E234" s="423"/>
      <c r="F234" s="423"/>
      <c r="G234" s="423"/>
      <c r="H234" s="423"/>
      <c r="I234" s="423"/>
      <c r="J234" s="423"/>
      <c r="K234" s="423"/>
      <c r="L234" s="423"/>
      <c r="M234" s="423"/>
      <c r="N234" s="423"/>
      <c r="O234" s="423"/>
      <c r="P234" s="423"/>
      <c r="Q234" s="423"/>
      <c r="R234" s="423"/>
      <c r="S234" s="423"/>
      <c r="T234" s="423"/>
      <c r="U234" s="423"/>
      <c r="V234" s="423"/>
      <c r="W234" s="423"/>
      <c r="X234" s="423"/>
      <c r="Y234" s="423"/>
      <c r="Z234" s="423"/>
      <c r="AA234" s="423"/>
      <c r="AB234" s="423"/>
    </row>
    <row r="235" spans="1:41">
      <c r="A235" s="79"/>
      <c r="B235" s="324"/>
      <c r="C235" s="324"/>
      <c r="D235" s="324"/>
      <c r="E235" s="324"/>
      <c r="F235" s="324"/>
      <c r="G235" s="324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  <c r="T235" s="324"/>
      <c r="U235" s="324"/>
      <c r="V235" s="324"/>
      <c r="W235" s="324"/>
      <c r="X235" s="324"/>
      <c r="Y235" s="324"/>
      <c r="Z235" s="324"/>
      <c r="AA235" s="324"/>
      <c r="AB235" s="324"/>
    </row>
    <row r="236" spans="1:41">
      <c r="A236" s="79"/>
      <c r="B236" s="423"/>
      <c r="C236" s="423"/>
      <c r="D236" s="423"/>
      <c r="E236" s="423"/>
      <c r="F236" s="423"/>
      <c r="G236" s="423"/>
      <c r="H236" s="423"/>
      <c r="I236" s="423"/>
      <c r="J236" s="423"/>
      <c r="K236" s="423"/>
      <c r="L236" s="423"/>
      <c r="M236" s="423"/>
      <c r="N236" s="423"/>
      <c r="O236" s="423"/>
      <c r="P236" s="423"/>
      <c r="Q236" s="423"/>
      <c r="R236" s="423"/>
      <c r="S236" s="423"/>
      <c r="T236" s="423"/>
      <c r="U236" s="423"/>
      <c r="V236" s="423"/>
      <c r="W236" s="423"/>
      <c r="X236" s="423"/>
      <c r="Y236" s="423"/>
      <c r="Z236" s="423"/>
      <c r="AA236" s="423"/>
      <c r="AB236" s="423"/>
    </row>
    <row r="237" spans="1:41">
      <c r="A237" s="79"/>
      <c r="B237" s="423"/>
      <c r="C237" s="423"/>
      <c r="D237" s="423"/>
      <c r="E237" s="423"/>
      <c r="F237" s="423"/>
      <c r="G237" s="423"/>
      <c r="H237" s="423"/>
      <c r="I237" s="423"/>
      <c r="J237" s="423"/>
      <c r="K237" s="423"/>
      <c r="L237" s="423"/>
      <c r="M237" s="423"/>
      <c r="N237" s="423"/>
      <c r="O237" s="423"/>
      <c r="P237" s="423"/>
      <c r="Q237" s="423"/>
      <c r="R237" s="423"/>
      <c r="S237" s="423"/>
      <c r="T237" s="423"/>
      <c r="U237" s="423"/>
      <c r="V237" s="423"/>
      <c r="W237" s="423"/>
      <c r="X237" s="423"/>
      <c r="Y237" s="423"/>
      <c r="Z237" s="423"/>
      <c r="AA237" s="423"/>
      <c r="AB237" s="423"/>
    </row>
    <row r="238" spans="1:41">
      <c r="A238" s="79"/>
      <c r="B238" s="319"/>
      <c r="C238" s="319"/>
      <c r="D238" s="319"/>
      <c r="E238" s="319"/>
      <c r="F238" s="319"/>
      <c r="G238" s="319"/>
      <c r="H238" s="319"/>
      <c r="I238" s="319"/>
      <c r="J238" s="319"/>
      <c r="K238" s="319"/>
      <c r="L238" s="319"/>
      <c r="M238" s="319"/>
      <c r="N238" s="319"/>
      <c r="O238" s="319"/>
      <c r="P238" s="319"/>
      <c r="Q238" s="319"/>
      <c r="R238" s="319"/>
      <c r="S238" s="319"/>
      <c r="T238" s="319"/>
      <c r="U238" s="319"/>
      <c r="V238" s="319"/>
      <c r="W238" s="319"/>
      <c r="X238" s="319"/>
      <c r="Y238" s="319"/>
      <c r="Z238" s="319"/>
      <c r="AA238" s="319"/>
      <c r="AB238" s="319"/>
    </row>
    <row r="239" spans="1:41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</row>
    <row r="240" spans="1:41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</row>
    <row r="241" spans="1:28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</row>
    <row r="242" spans="1:28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</row>
    <row r="243" spans="1:28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</row>
    <row r="244" spans="1:28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</row>
    <row r="245" spans="1:28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</row>
    <row r="246" spans="1:28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</row>
    <row r="247" spans="1:28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</row>
    <row r="248" spans="1:28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</row>
    <row r="249" spans="1:28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</row>
    <row r="250" spans="1:28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</row>
    <row r="251" spans="1:28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</row>
    <row r="252" spans="1:28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</row>
    <row r="253" spans="1:28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</row>
    <row r="254" spans="1:28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</row>
    <row r="255" spans="1:28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</row>
    <row r="256" spans="1:28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</row>
    <row r="257" spans="1:28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</row>
    <row r="258" spans="1:28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</row>
    <row r="259" spans="1:28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</row>
    <row r="260" spans="1:28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</row>
    <row r="261" spans="1:28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</row>
    <row r="262" spans="1:28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</row>
    <row r="263" spans="1:28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</row>
    <row r="264" spans="1:28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</row>
    <row r="265" spans="1:28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</row>
    <row r="266" spans="1:28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</row>
    <row r="267" spans="1:28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</row>
    <row r="268" spans="1:28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</row>
    <row r="269" spans="1:28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</row>
    <row r="270" spans="1:28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</row>
    <row r="271" spans="1:28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</row>
  </sheetData>
  <sortState ref="AM8:AN62">
    <sortCondition descending="1" ref="AN8:AN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CODEMonthlyLY</vt:lpstr>
      <vt:lpstr>CODE-Monthly </vt:lpstr>
      <vt:lpstr>MONTH</vt:lpstr>
      <vt:lpstr>Summary</vt:lpstr>
      <vt:lpstr>Top20USNov-16</vt:lpstr>
      <vt:lpstr>Fiscal Monthly</vt:lpstr>
      <vt:lpstr>Calendar Monthly</vt:lpstr>
      <vt:lpstr>'CODE-Monthly '!Print_Area</vt:lpstr>
      <vt:lpstr>CODEMonthlyLY!Print_Area</vt:lpstr>
      <vt:lpstr>MONTH!Print_Area</vt:lpstr>
      <vt:lpstr>Summary!Print_Area</vt:lpstr>
      <vt:lpstr>'Top20USNov-16'!Print_Area</vt:lpstr>
      <vt:lpstr>MONTH!Print_Titles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L. Real</dc:creator>
  <cp:lastModifiedBy>Lucia Molina</cp:lastModifiedBy>
  <cp:lastPrinted>2017-08-16T22:58:52Z</cp:lastPrinted>
  <dcterms:created xsi:type="dcterms:W3CDTF">2016-10-31T15:07:06Z</dcterms:created>
  <dcterms:modified xsi:type="dcterms:W3CDTF">2017-08-16T23:39:00Z</dcterms:modified>
</cp:coreProperties>
</file>